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2026-030 - Výstavba zpevn..." sheetId="2" r:id="rId2"/>
  </sheets>
  <definedNames>
    <definedName name="_xlnm.Print_Area" localSheetId="0">'Rekapitulace stavby'!$D$4:$AO$76,'Rekapitulace stavby'!$C$82:$AQ$103</definedName>
    <definedName name="_xlnm.Print_Titles" localSheetId="0">'Rekapitulace stavby'!$92:$92</definedName>
    <definedName name="_xlnm._FilterDatabase" localSheetId="1" hidden="1">'2026-030 - Výstavba zpevn...'!$C$116:$K$141</definedName>
    <definedName name="_xlnm.Print_Area" localSheetId="1">'2026-030 - Výstavba zpevn...'!$C$82:$J$100,'2026-030 - Výstavba zpevn...'!$C$106:$J$141</definedName>
    <definedName name="_xlnm.Print_Titles" localSheetId="1">'2026-030 - Výstavba zpevn...'!$116:$116</definedName>
  </definedNames>
  <calcPr/>
</workbook>
</file>

<file path=xl/calcChain.xml><?xml version="1.0" encoding="utf-8"?>
<calcChain xmlns="http://schemas.openxmlformats.org/spreadsheetml/2006/main">
  <c i="2" l="1" r="J35"/>
  <c r="J34"/>
  <c i="1" r="AY95"/>
  <c i="2" r="J33"/>
  <c i="1" r="AX95"/>
  <c i="2" r="BI141"/>
  <c r="BH141"/>
  <c r="BG141"/>
  <c r="BF141"/>
  <c r="T141"/>
  <c r="R141"/>
  <c r="P141"/>
  <c r="BI140"/>
  <c r="BH140"/>
  <c r="BG140"/>
  <c r="BF140"/>
  <c r="T140"/>
  <c r="R140"/>
  <c r="P140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J114"/>
  <c r="J113"/>
  <c r="F113"/>
  <c r="F111"/>
  <c r="E109"/>
  <c r="J90"/>
  <c r="J89"/>
  <c r="F89"/>
  <c r="F87"/>
  <c r="E85"/>
  <c r="J16"/>
  <c r="E16"/>
  <c r="F90"/>
  <c r="J15"/>
  <c r="J10"/>
  <c r="J87"/>
  <c i="1" r="CK101"/>
  <c r="CJ101"/>
  <c r="CI101"/>
  <c r="CH101"/>
  <c r="CG101"/>
  <c r="CF101"/>
  <c r="BZ101"/>
  <c r="CE101"/>
  <c r="CK100"/>
  <c r="CJ100"/>
  <c r="CI100"/>
  <c r="CH100"/>
  <c r="CG100"/>
  <c r="CF100"/>
  <c r="BZ100"/>
  <c r="CE100"/>
  <c r="CK99"/>
  <c r="CJ99"/>
  <c r="CI99"/>
  <c r="CH99"/>
  <c r="CG99"/>
  <c r="CF99"/>
  <c r="BZ99"/>
  <c r="CE99"/>
  <c r="CK98"/>
  <c r="CJ98"/>
  <c r="CI98"/>
  <c r="CH98"/>
  <c r="CG98"/>
  <c r="CF98"/>
  <c r="BZ98"/>
  <c r="CE98"/>
  <c r="L90"/>
  <c r="AM90"/>
  <c r="AM89"/>
  <c r="L89"/>
  <c r="AM87"/>
  <c r="L87"/>
  <c r="L85"/>
  <c r="L84"/>
  <c i="2" r="J141"/>
  <c r="BK140"/>
  <c r="J138"/>
  <c r="BK137"/>
  <c r="J136"/>
  <c r="BK135"/>
  <c r="J133"/>
  <c r="BK130"/>
  <c r="J128"/>
  <c r="J122"/>
  <c r="BK121"/>
  <c r="J120"/>
  <c i="1" r="AS94"/>
  <c i="2" r="BK141"/>
  <c r="J140"/>
  <c r="BK138"/>
  <c r="J137"/>
  <c r="BK133"/>
  <c r="BK132"/>
  <c r="BK131"/>
  <c r="BK126"/>
  <c r="J124"/>
  <c r="BK120"/>
  <c r="J127"/>
  <c r="J126"/>
  <c r="BK123"/>
  <c r="BK122"/>
  <c r="J121"/>
  <c r="BK136"/>
  <c r="J135"/>
  <c r="J132"/>
  <c r="J131"/>
  <c r="J130"/>
  <c r="BK128"/>
  <c r="BK127"/>
  <c r="BK124"/>
  <c r="J123"/>
  <c l="1" r="BK119"/>
  <c r="J119"/>
  <c r="J96"/>
  <c r="P119"/>
  <c r="BK129"/>
  <c r="J129"/>
  <c r="J97"/>
  <c r="T129"/>
  <c r="BK139"/>
  <c r="J139"/>
  <c r="J99"/>
  <c r="P139"/>
  <c r="T119"/>
  <c r="R129"/>
  <c r="R134"/>
  <c r="R139"/>
  <c r="R119"/>
  <c r="R118"/>
  <c r="R117"/>
  <c r="P129"/>
  <c r="BK134"/>
  <c r="J134"/>
  <c r="J98"/>
  <c r="T134"/>
  <c r="T139"/>
  <c r="BE120"/>
  <c r="BE130"/>
  <c r="BE136"/>
  <c r="BE128"/>
  <c r="BE131"/>
  <c r="BE132"/>
  <c r="J111"/>
  <c r="F114"/>
  <c r="BE121"/>
  <c r="BE123"/>
  <c r="BE127"/>
  <c r="BE137"/>
  <c r="BE138"/>
  <c r="BE122"/>
  <c r="BE124"/>
  <c r="BE126"/>
  <c r="BE133"/>
  <c r="BE135"/>
  <c r="BE140"/>
  <c r="BE141"/>
  <c r="J32"/>
  <c i="1" r="AW95"/>
  <c i="2" r="F35"/>
  <c i="1" r="BD95"/>
  <c r="BD94"/>
  <c r="W36"/>
  <c i="2" r="F34"/>
  <c i="1" r="BC95"/>
  <c r="BC94"/>
  <c r="W35"/>
  <c i="2" r="F33"/>
  <c i="1" r="BB95"/>
  <c r="BB94"/>
  <c r="W34"/>
  <c i="2" r="F32"/>
  <c i="1" r="BA95"/>
  <c r="BA94"/>
  <c r="W33"/>
  <c i="2" l="1" r="T118"/>
  <c r="T117"/>
  <c r="P118"/>
  <c r="P117"/>
  <c i="1" r="AU95"/>
  <c i="2" r="BK118"/>
  <c r="BK117"/>
  <c r="J117"/>
  <c r="J94"/>
  <c i="1" r="AU94"/>
  <c r="AY94"/>
  <c r="AX94"/>
  <c r="AW94"/>
  <c r="AK33"/>
  <c i="2" r="J31"/>
  <c i="1" r="AV95"/>
  <c r="AT95"/>
  <c i="2" r="F31"/>
  <c i="1" r="AZ95"/>
  <c r="AZ94"/>
  <c i="2" l="1" r="J118"/>
  <c r="J95"/>
  <c r="J28"/>
  <c i="1" r="AG95"/>
  <c r="AG94"/>
  <c r="AV94"/>
  <c i="2" l="1" r="J37"/>
  <c i="1" r="AN95"/>
  <c r="AG101"/>
  <c r="AV101"/>
  <c r="BY101"/>
  <c r="AG99"/>
  <c r="CD99"/>
  <c r="AT94"/>
  <c r="AK26"/>
  <c r="AG98"/>
  <c r="CD98"/>
  <c r="AG100"/>
  <c r="AV100"/>
  <c r="BY100"/>
  <c l="1" r="CD100"/>
  <c r="CD101"/>
  <c r="W32"/>
  <c r="AN94"/>
  <c r="AG97"/>
  <c r="AK27"/>
  <c r="AN101"/>
  <c r="AV99"/>
  <c r="BY99"/>
  <c r="AV98"/>
  <c r="BY98"/>
  <c r="AN100"/>
  <c l="1" r="AK32"/>
  <c r="AK29"/>
  <c r="AN98"/>
  <c r="AN99"/>
  <c r="AG103"/>
  <c l="1" r="AK38"/>
  <c r="AN97"/>
  <c l="1" r="AN103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<sst xmlns="http://schemas.openxmlformats.org/spreadsheetml/2006/main">
  <si>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</si>
  <si>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</si>
  <si>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</si>
  <si>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</si>
  <si>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</si>
  <si>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{06993421-e91b-4e32-8930-3fa939f8a76c}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</si>
  <si>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</si>
  <si>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</si>
  <si>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</si>
  <si>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</si>
  <si>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</si>
  <si>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</si>
  <si>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</si>
  <si>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</si>
  <si>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2026/030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</si>
  <si>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</si>
  <si>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</si>
  <si>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Výstavba zpevněné plochy - zámková dlažba</t>
  </si>
  <si>
    <t>KSO:</t>
  </si>
  <si>
    <t>CC-CZ:</t>
  </si>
  <si>
    <t>Místo:</t>
  </si>
  <si>
    <t>p.č.st. 42/2, K.Ú. Malotice</t>
  </si>
  <si>
    <t>Datum:</t>
  </si>
  <si>
    <t>13. 4. 2026</t>
  </si>
  <si>
    <t>Zadavatel:</t>
  </si>
  <si>
    <t>IČ:</t>
  </si>
  <si>
    <t>Obec Malotice, č. p. 35, 28163 Malotice</t>
  </si>
  <si>
    <t>DIČ:</t>
  </si>
  <si>
    <t>Uchazeč:</t>
  </si>
  <si>
    <t>Vyplň údaj</t>
  </si>
  <si>
    <t>Projektant:</t>
  </si>
  <si>
    <t>KFJ project s.r.o.</t>
  </si>
  <si>
    <t>True</t>
  </si>
  <si>
    <t>Zpracovatel:</t>
  </si>
  <si>
    <t>Poznámka:</t>
  </si>
  <si>
    <t>Náklady z rozpočtů</t>
  </si>
  <si>
    <t>Ostatní náklady ze souhrnného listu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</si>
  <si>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</si>
  <si>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</si>
  <si>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</si>
  <si>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</si>
  <si>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</si>
  <si>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</si>
  <si>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</si>
  <si>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</si>
  <si>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</si>
  <si>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</si>
  <si>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</si>
  <si>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</si>
  <si>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</si>
  <si>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</si>
  <si>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</si>
  <si>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</si>
  <si>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</si>
  <si>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</si>
  <si>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</si>
  <si>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</si>
  <si>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</si>
  <si>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</si>
  <si>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</si>
  <si>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</si>
  <si>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</si>
  <si>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</si>
  <si>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</si>
  <si>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</si>
  <si>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</si>
  <si>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</si>
  <si>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</si>
  <si>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</si>
  <si>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</si>
  <si>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</si>
  <si>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</si>
  <si>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</si>
  <si>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</si>
  <si>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</si>
  <si>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</si>
  <si>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</si>
  <si>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</si>
  <si>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</si>
  <si>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</si>
  <si>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</si>
  <si>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</si>
  <si>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</si>
  <si>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</si>
  <si>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</si>
  <si>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</si>
  <si>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</si>
  <si>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</si>
  <si>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</si>
  <si>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</si>
  <si>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</si>
  <si>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</si>
  <si>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</si>
  <si>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</si>
  <si>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</si>
  <si>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</si>
  <si>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</si>
  <si>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</si>
  <si>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</si>
  <si>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</si>
  <si>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</si>
  <si>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</si>
  <si>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</si>
  <si>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</si>
  <si>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9 - Ostatní konstrukce a práce, bourání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</si>
  <si>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</si>
  <si>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</si>
  <si>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</si>
  <si>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</si>
  <si>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</si>
  <si>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</si>
  <si>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</si>
  <si>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</si>
  <si>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</si>
  <si>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</si>
  <si>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</si>
  <si>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</si>
  <si>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</si>
  <si>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</si>
  <si>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</si>
  <si>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</si>
  <si>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</si>
  <si>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</si>
  <si>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122251103</t>
  </si>
  <si>
    <t>Odkopávky a prokopávky nezapažené v hornině třídy těžitelnosti I skupiny 3 objem do 100 m3 strojně</t>
  </si>
  <si>
    <t>m3</t>
  </si>
  <si>
    <t>4</t>
  </si>
  <si>
    <t>-664207265</t>
  </si>
  <si>
    <t>131251100</t>
  </si>
  <si>
    <t>Hloubení jam nezapažených v hornině třídy těžitelnosti I skupiny 3 objem do 20 m3 strojně</t>
  </si>
  <si>
    <t>-722612723</t>
  </si>
  <si>
    <t>3</t>
  </si>
  <si>
    <t>132251101</t>
  </si>
  <si>
    <t>Hloubení rýh nezapažených š do 800 mm v hornině třídy těžitelnosti I skupiny 3 objem do 20 m3 strojně</t>
  </si>
  <si>
    <t>-1895262529</t>
  </si>
  <si>
    <t>162751117</t>
  </si>
  <si>
    <t>Vodorovné přemístění přes 9 000 do 10000 m výkopku/sypaniny z horniny třídy těžitelnosti I skupiny 1 až 3</t>
  </si>
  <si>
    <t>1200774214</t>
  </si>
  <si>
    <t>5</t>
  </si>
  <si>
    <t>162751119</t>
  </si>
  <si>
    <t>Příplatek k vodorovnému přemístění výkopku/sypaniny z horniny třídy těžitelnosti I skupiny 1 až 3 ZKD 1000 m přes 10000 m</t>
  </si>
  <si>
    <t>97894974</t>
  </si>
  <si>
    <t>P</t>
  </si>
  <si>
    <t>Poznámka k položce:_x000d_
příplatek k dopravě za dalších 20 km</t>
  </si>
  <si>
    <t>6</t>
  </si>
  <si>
    <t>167151101</t>
  </si>
  <si>
    <t>Nakládání výkopku z hornin třídy těžitelnosti I skupiny 1 až 3 do 100 m3</t>
  </si>
  <si>
    <t>257283691</t>
  </si>
  <si>
    <t>7</t>
  </si>
  <si>
    <t>171201231</t>
  </si>
  <si>
    <t>Poplatek za předání recyklačnímu zařízení zeminy a kamení kód odpadu 17 05 04</t>
  </si>
  <si>
    <t>t</t>
  </si>
  <si>
    <t>-1735283313</t>
  </si>
  <si>
    <t>8</t>
  </si>
  <si>
    <t>174151101</t>
  </si>
  <si>
    <t>Zásyp jam, šachet rýh nebo kolem objektů sypaninou se zhutněním</t>
  </si>
  <si>
    <t>994504062</t>
  </si>
  <si>
    <t>Zakládání</t>
  </si>
  <si>
    <t>9</t>
  </si>
  <si>
    <t>211531111</t>
  </si>
  <si>
    <t>Výplň odvodňovacích žeber nebo trativodů kamenivem hrubým drceným frakce 16 až 63 mm</t>
  </si>
  <si>
    <t>-1553402102</t>
  </si>
  <si>
    <t>10</t>
  </si>
  <si>
    <t>211971110</t>
  </si>
  <si>
    <t>Zřízení opláštění žeber nebo trativodů geotextilií v rýze nebo zářezu sklonu do 1:2</t>
  </si>
  <si>
    <t>m2</t>
  </si>
  <si>
    <t>-831448243</t>
  </si>
  <si>
    <t>11</t>
  </si>
  <si>
    <t>M</t>
  </si>
  <si>
    <t>69311081</t>
  </si>
  <si>
    <t>geotextilie netkaná separační, ochranná, filtrační, drenážní PES 300g/m2</t>
  </si>
  <si>
    <t>-2056012000</t>
  </si>
  <si>
    <t>212755214</t>
  </si>
  <si>
    <t>Trativody z drenážních trubek plastových flexibilních DN 100 mm bez lože a obsypu</t>
  </si>
  <si>
    <t>m</t>
  </si>
  <si>
    <t>-985546658</t>
  </si>
  <si>
    <t>Komunikace pozemní</t>
  </si>
  <si>
    <t>13</t>
  </si>
  <si>
    <t>564730011</t>
  </si>
  <si>
    <t>Podklad nebo kryt z kameniva hrubého drceného vel. 8-16 mm plochy přes 100 m2 tl 100 mm</t>
  </si>
  <si>
    <t>-1022036328</t>
  </si>
  <si>
    <t>14</t>
  </si>
  <si>
    <t>564760101</t>
  </si>
  <si>
    <t>Podklad nebo kryt z kameniva hrubého drceného vel. 16-32 mm plochy do 100 m2 tl 200 mm</t>
  </si>
  <si>
    <t>-1851764965</t>
  </si>
  <si>
    <t>15</t>
  </si>
  <si>
    <t>596212212</t>
  </si>
  <si>
    <t>Kladení zámkové dlažby pozemních komunikací ručně tl 80 mm skupiny A pl přes 100 do 300 m2</t>
  </si>
  <si>
    <t>-1534725470</t>
  </si>
  <si>
    <t>16</t>
  </si>
  <si>
    <t>59245020</t>
  </si>
  <si>
    <t>dlažba skladebná betonová 200x100mm tl 80mm přírodní</t>
  </si>
  <si>
    <t>1776631545</t>
  </si>
  <si>
    <t>Ostatní konstrukce a práce, bourání</t>
  </si>
  <si>
    <t>17</t>
  </si>
  <si>
    <t>916131213</t>
  </si>
  <si>
    <t>Osazení silničního obrubníku betonového stojatého s boční opěrou do lože z betonu prostého</t>
  </si>
  <si>
    <t>-1484559100</t>
  </si>
  <si>
    <t>18</t>
  </si>
  <si>
    <t>59217031</t>
  </si>
  <si>
    <t>obrubník silniční betonový 1000x150x250mm</t>
  </si>
  <si>
    <t>560985181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</si>
</sst>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right style="thin">
        <color rgb="FF000000"/>
      </right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5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14" fillId="0" borderId="0" xfId="0" applyFont="1" applyAlignment="1" applyProtection="1">
      <alignment horizontal="left" vertical="center"/>
    </xf>
    <xf numFmtId="4" fontId="2" fillId="0" borderId="0" xfId="0" applyNumberFormat="1" applyFont="1" applyAlignment="1" applyProtection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5" fillId="0" borderId="5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6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7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5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9" fillId="0" borderId="14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0" fillId="4" borderId="6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0" fillId="4" borderId="7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right" vertical="center"/>
    </xf>
    <xf numFmtId="0" fontId="20" fillId="4" borderId="8" xfId="0" applyFont="1" applyFill="1" applyBorder="1" applyAlignment="1" applyProtection="1">
      <alignment horizontal="left" vertical="center"/>
    </xf>
    <xf numFmtId="0" fontId="20" fillId="4" borderId="0" xfId="0" applyFont="1" applyFill="1" applyAlignment="1" applyProtection="1">
      <alignment horizontal="center" vertical="center"/>
    </xf>
    <xf numFmtId="0" fontId="21" fillId="0" borderId="16" xfId="0" applyFont="1" applyBorder="1" applyAlignment="1" applyProtection="1">
      <alignment horizontal="center" vertical="center" wrapText="1"/>
    </xf>
    <xf numFmtId="0" fontId="21" fillId="0" borderId="17" xfId="0" applyFont="1" applyBorder="1" applyAlignment="1" applyProtection="1">
      <alignment horizontal="center" vertical="center" wrapText="1"/>
    </xf>
    <xf numFmtId="0" fontId="21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4" fontId="22" fillId="0" borderId="0" xfId="0" applyNumberFormat="1" applyFont="1" applyAlignment="1" applyProtection="1">
      <alignment horizontal="right" vertical="center"/>
    </xf>
    <xf numFmtId="4" fontId="22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8" fillId="0" borderId="14" xfId="0" applyNumberFormat="1" applyFont="1" applyBorder="1" applyAlignment="1" applyProtection="1">
      <alignment vertical="center"/>
    </xf>
    <xf numFmtId="4" fontId="18" fillId="0" borderId="0" xfId="0" applyNumberFormat="1" applyFont="1" applyBorder="1" applyAlignment="1" applyProtection="1">
      <alignment vertical="center"/>
    </xf>
    <xf numFmtId="166" fontId="18" fillId="0" borderId="0" xfId="0" applyNumberFormat="1" applyFont="1" applyBorder="1" applyAlignment="1" applyProtection="1">
      <alignment vertical="center"/>
    </xf>
    <xf numFmtId="4" fontId="18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6" fillId="0" borderId="19" xfId="0" applyNumberFormat="1" applyFont="1" applyBorder="1" applyAlignment="1" applyProtection="1">
      <alignment vertical="center"/>
    </xf>
    <xf numFmtId="4" fontId="26" fillId="0" borderId="20" xfId="0" applyNumberFormat="1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22" xfId="0" applyFont="1" applyBorder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4" fontId="7" fillId="2" borderId="0" xfId="0" applyNumberFormat="1" applyFont="1" applyFill="1" applyAlignment="1" applyProtection="1">
      <alignment vertical="center"/>
      <protection locked="0"/>
    </xf>
    <xf numFmtId="4" fontId="7" fillId="0" borderId="0" xfId="0" applyNumberFormat="1" applyFont="1" applyAlignment="1" applyProtection="1">
      <alignment vertical="center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4" fontId="1" fillId="0" borderId="15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7" fillId="2" borderId="0" xfId="0" applyFont="1" applyFill="1" applyAlignment="1" applyProtection="1">
      <alignment horizontal="left" vertical="center"/>
      <protection locked="0"/>
    </xf>
    <xf numFmtId="164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 applyProtection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4" fontId="22" fillId="4" borderId="0" xfId="0" applyNumberFormat="1" applyFont="1" applyFill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0" fillId="4" borderId="0" xfId="0" applyFont="1" applyFill="1" applyAlignment="1" applyProtection="1">
      <alignment horizontal="left" vertical="center"/>
    </xf>
    <xf numFmtId="0" fontId="20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0" fillId="4" borderId="16" xfId="0" applyFont="1" applyFill="1" applyBorder="1" applyAlignment="1" applyProtection="1">
      <alignment horizontal="center" vertical="center" wrapText="1"/>
    </xf>
    <xf numFmtId="0" fontId="20" fillId="4" borderId="17" xfId="0" applyFont="1" applyFill="1" applyBorder="1" applyAlignment="1" applyProtection="1">
      <alignment horizontal="center" vertical="center" wrapText="1"/>
    </xf>
    <xf numFmtId="0" fontId="20" fillId="4" borderId="18" xfId="0" applyFont="1" applyFill="1" applyBorder="1" applyAlignment="1" applyProtection="1">
      <alignment horizontal="center" vertical="center" wrapText="1"/>
    </xf>
    <xf numFmtId="0" fontId="20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9" fillId="0" borderId="12" xfId="0" applyNumberFormat="1" applyFont="1" applyBorder="1" applyAlignment="1" applyProtection="1"/>
    <xf numFmtId="166" fontId="29" fillId="0" borderId="13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0" fillId="0" borderId="23" xfId="0" applyFont="1" applyBorder="1" applyAlignment="1" applyProtection="1">
      <alignment horizontal="center" vertical="center"/>
    </xf>
    <xf numFmtId="49" fontId="20" fillId="0" borderId="23" xfId="0" applyNumberFormat="1" applyFont="1" applyBorder="1" applyAlignment="1" applyProtection="1">
      <alignment horizontal="left" vertical="center" wrapText="1"/>
    </xf>
    <xf numFmtId="0" fontId="20" fillId="0" borderId="23" xfId="0" applyFont="1" applyBorder="1" applyAlignment="1" applyProtection="1">
      <alignment horizontal="left" vertical="center" wrapText="1"/>
    </xf>
    <xf numFmtId="0" fontId="20" fillId="0" borderId="23" xfId="0" applyFont="1" applyBorder="1" applyAlignment="1" applyProtection="1">
      <alignment horizontal="center" vertical="center" wrapText="1"/>
    </xf>
    <xf numFmtId="167" fontId="20" fillId="0" borderId="23" xfId="0" applyNumberFormat="1" applyFont="1" applyBorder="1" applyAlignment="1" applyProtection="1">
      <alignment vertical="center"/>
    </xf>
    <xf numFmtId="4" fontId="20" fillId="2" borderId="23" xfId="0" applyNumberFormat="1" applyFont="1" applyFill="1" applyBorder="1" applyAlignment="1" applyProtection="1">
      <alignment vertical="center"/>
      <protection locked="0"/>
    </xf>
    <xf numFmtId="4" fontId="20" fillId="0" borderId="23" xfId="0" applyNumberFormat="1" applyFont="1" applyBorder="1" applyAlignment="1" applyProtection="1">
      <alignment vertical="center"/>
    </xf>
    <xf numFmtId="0" fontId="0" fillId="0" borderId="23" xfId="0" applyFont="1" applyBorder="1" applyAlignment="1" applyProtection="1">
      <alignment vertical="center"/>
    </xf>
    <xf numFmtId="0" fontId="21" fillId="2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center"/>
    </xf>
    <xf numFmtId="166" fontId="21" fillId="0" borderId="0" xfId="0" applyNumberFormat="1" applyFont="1" applyBorder="1" applyAlignment="1" applyProtection="1">
      <alignment vertical="center"/>
    </xf>
    <xf numFmtId="166" fontId="21" fillId="0" borderId="15" xfId="0" applyNumberFormat="1" applyFont="1" applyBorder="1" applyAlignment="1" applyProtection="1">
      <alignment vertical="center"/>
    </xf>
    <xf numFmtId="0" fontId="20" fillId="0" borderId="0" xfId="0" applyFont="1" applyAlignment="1">
      <alignment horizontal="left" vertical="center"/>
    </xf>
    <xf numFmtId="0" fontId="31" fillId="0" borderId="0" xfId="0" applyFont="1" applyAlignment="1" applyProtection="1">
      <alignment horizontal="left" vertical="center"/>
    </xf>
    <xf numFmtId="0" fontId="32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3" fillId="0" borderId="23" xfId="0" applyFont="1" applyBorder="1" applyAlignment="1" applyProtection="1">
      <alignment horizontal="center" vertical="center"/>
    </xf>
    <xf numFmtId="49" fontId="33" fillId="0" borderId="23" xfId="0" applyNumberFormat="1" applyFont="1" applyBorder="1" applyAlignment="1" applyProtection="1">
      <alignment horizontal="left" vertical="center" wrapText="1"/>
    </xf>
    <xf numFmtId="0" fontId="33" fillId="0" borderId="23" xfId="0" applyFont="1" applyBorder="1" applyAlignment="1" applyProtection="1">
      <alignment horizontal="left" vertical="center" wrapText="1"/>
    </xf>
    <xf numFmtId="0" fontId="33" fillId="0" borderId="23" xfId="0" applyFont="1" applyBorder="1" applyAlignment="1" applyProtection="1">
      <alignment horizontal="center" vertical="center" wrapText="1"/>
    </xf>
    <xf numFmtId="167" fontId="33" fillId="0" borderId="23" xfId="0" applyNumberFormat="1" applyFont="1" applyBorder="1" applyAlignment="1" applyProtection="1">
      <alignment vertical="center"/>
    </xf>
    <xf numFmtId="4" fontId="33" fillId="2" borderId="23" xfId="0" applyNumberFormat="1" applyFont="1" applyFill="1" applyBorder="1" applyAlignment="1" applyProtection="1">
      <alignment vertical="center"/>
      <protection locked="0"/>
    </xf>
    <xf numFmtId="4" fontId="33" fillId="0" borderId="23" xfId="0" applyNumberFormat="1" applyFont="1" applyBorder="1" applyAlignment="1" applyProtection="1">
      <alignment vertical="center"/>
    </xf>
    <xf numFmtId="0" fontId="34" fillId="0" borderId="23" xfId="0" applyFont="1" applyBorder="1" applyAlignment="1" applyProtection="1">
      <alignment vertical="center"/>
    </xf>
    <xf numFmtId="0" fontId="34" fillId="0" borderId="3" xfId="0" applyFont="1" applyBorder="1" applyAlignment="1">
      <alignment vertical="center"/>
    </xf>
    <xf numFmtId="0" fontId="33" fillId="2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 applyProtection="1">
      <alignment horizontal="center" vertical="center"/>
    </xf>
    <xf numFmtId="0" fontId="33" fillId="2" borderId="19" xfId="0" applyFont="1" applyFill="1" applyBorder="1" applyAlignment="1" applyProtection="1">
      <alignment horizontal="left" vertical="center"/>
      <protection locked="0"/>
    </xf>
    <xf numFmtId="0" fontId="3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1" fillId="0" borderId="20" xfId="0" applyNumberFormat="1" applyFont="1" applyBorder="1" applyAlignment="1" applyProtection="1">
      <alignment vertical="center"/>
    </xf>
    <xf numFmtId="166" fontId="21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="1" customFormat="1" ht="24.96" customHeight="1">
      <c r="B4" s="18"/>
      <c r="C4" s="19"/>
      <c r="D4" s="20" t="s">
        <v>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10</v>
      </c>
      <c r="BE4" s="22" t="s">
        <v>11</v>
      </c>
      <c r="BS4" s="14" t="s">
        <v>12</v>
      </c>
    </row>
    <row r="5" s="1" customFormat="1" ht="12" customHeight="1">
      <c r="B5" s="18"/>
      <c r="C5" s="19"/>
      <c r="D5" s="23" t="s">
        <v>13</v>
      </c>
      <c r="E5" s="19"/>
      <c r="F5" s="19"/>
      <c r="G5" s="19"/>
      <c r="H5" s="19"/>
      <c r="I5" s="19"/>
      <c r="J5" s="19"/>
      <c r="K5" s="24" t="s">
        <v>14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15</v>
      </c>
      <c r="BS5" s="14" t="s">
        <v>6</v>
      </c>
    </row>
    <row r="6" s="1" customFormat="1" ht="36.96" customHeight="1">
      <c r="B6" s="18"/>
      <c r="C6" s="19"/>
      <c r="D6" s="26" t="s">
        <v>16</v>
      </c>
      <c r="E6" s="19"/>
      <c r="F6" s="19"/>
      <c r="G6" s="19"/>
      <c r="H6" s="19"/>
      <c r="I6" s="19"/>
      <c r="J6" s="19"/>
      <c r="K6" s="27" t="s">
        <v>17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18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19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20</v>
      </c>
      <c r="E8" s="19"/>
      <c r="F8" s="19"/>
      <c r="G8" s="19"/>
      <c r="H8" s="19"/>
      <c r="I8" s="19"/>
      <c r="J8" s="19"/>
      <c r="K8" s="24" t="s">
        <v>21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22</v>
      </c>
      <c r="AL8" s="19"/>
      <c r="AM8" s="19"/>
      <c r="AN8" s="30" t="s">
        <v>23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24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25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26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27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28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25</v>
      </c>
      <c r="AL13" s="19"/>
      <c r="AM13" s="19"/>
      <c r="AN13" s="31" t="s">
        <v>29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29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27</v>
      </c>
      <c r="AL14" s="19"/>
      <c r="AM14" s="19"/>
      <c r="AN14" s="31" t="s">
        <v>29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30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25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31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27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32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33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25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31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27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32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34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1" customFormat="1" ht="14.4" customHeight="1">
      <c r="B26" s="18"/>
      <c r="C26" s="19"/>
      <c r="D26" s="35" t="s">
        <v>35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36">
        <f>ROUND(AG94,2)</f>
        <v>0</v>
      </c>
      <c r="AL26" s="19"/>
      <c r="AM26" s="19"/>
      <c r="AN26" s="19"/>
      <c r="AO26" s="19"/>
      <c r="AP26" s="19"/>
      <c r="AQ26" s="19"/>
      <c r="AR26" s="17"/>
      <c r="BE26" s="28"/>
    </row>
    <row r="27" s="1" customFormat="1" ht="14.4" customHeight="1">
      <c r="B27" s="18"/>
      <c r="C27" s="19"/>
      <c r="D27" s="35" t="s">
        <v>36</v>
      </c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36">
        <f>ROUND(AG97, 2)</f>
        <v>0</v>
      </c>
      <c r="AL27" s="36"/>
      <c r="AM27" s="36"/>
      <c r="AN27" s="36"/>
      <c r="AO27" s="36"/>
      <c r="AP27" s="19"/>
      <c r="AQ27" s="19"/>
      <c r="AR27" s="17"/>
      <c r="BE27" s="28"/>
    </row>
    <row r="28" s="2" customFormat="1" ht="6.96" customHeigh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40"/>
      <c r="BE28" s="28"/>
    </row>
    <row r="29" s="2" customFormat="1" ht="25.92" customHeight="1">
      <c r="A29" s="37"/>
      <c r="B29" s="38"/>
      <c r="C29" s="39"/>
      <c r="D29" s="41" t="s">
        <v>37</v>
      </c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3">
        <f>ROUND(AK26 + AK27, 2)</f>
        <v>0</v>
      </c>
      <c r="AL29" s="42"/>
      <c r="AM29" s="42"/>
      <c r="AN29" s="42"/>
      <c r="AO29" s="42"/>
      <c r="AP29" s="39"/>
      <c r="AQ29" s="39"/>
      <c r="AR29" s="40"/>
      <c r="BE29" s="28"/>
    </row>
    <row r="30" s="2" customFormat="1" ht="6.96" customHeight="1">
      <c r="A30" s="37"/>
      <c r="B30" s="38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40"/>
      <c r="BE30" s="28"/>
    </row>
    <row r="31" s="2" customFormat="1">
      <c r="A31" s="37"/>
      <c r="B31" s="38"/>
      <c r="C31" s="39"/>
      <c r="D31" s="39"/>
      <c r="E31" s="39"/>
      <c r="F31" s="39"/>
      <c r="G31" s="39"/>
      <c r="H31" s="39"/>
      <c r="I31" s="39"/>
      <c r="J31" s="39"/>
      <c r="K31" s="39"/>
      <c r="L31" s="44" t="s">
        <v>38</v>
      </c>
      <c r="M31" s="44"/>
      <c r="N31" s="44"/>
      <c r="O31" s="44"/>
      <c r="P31" s="44"/>
      <c r="Q31" s="39"/>
      <c r="R31" s="39"/>
      <c r="S31" s="39"/>
      <c r="T31" s="39"/>
      <c r="U31" s="39"/>
      <c r="V31" s="39"/>
      <c r="W31" s="44" t="s">
        <v>39</v>
      </c>
      <c r="X31" s="44"/>
      <c r="Y31" s="44"/>
      <c r="Z31" s="44"/>
      <c r="AA31" s="44"/>
      <c r="AB31" s="44"/>
      <c r="AC31" s="44"/>
      <c r="AD31" s="44"/>
      <c r="AE31" s="44"/>
      <c r="AF31" s="39"/>
      <c r="AG31" s="39"/>
      <c r="AH31" s="39"/>
      <c r="AI31" s="39"/>
      <c r="AJ31" s="39"/>
      <c r="AK31" s="44" t="s">
        <v>40</v>
      </c>
      <c r="AL31" s="44"/>
      <c r="AM31" s="44"/>
      <c r="AN31" s="44"/>
      <c r="AO31" s="44"/>
      <c r="AP31" s="39"/>
      <c r="AQ31" s="39"/>
      <c r="AR31" s="40"/>
      <c r="BE31" s="28"/>
    </row>
    <row r="32" s="3" customFormat="1" ht="14.4" customHeight="1">
      <c r="A32" s="3"/>
      <c r="B32" s="45"/>
      <c r="C32" s="46"/>
      <c r="D32" s="29" t="s">
        <v>41</v>
      </c>
      <c r="E32" s="46"/>
      <c r="F32" s="29" t="s">
        <v>42</v>
      </c>
      <c r="G32" s="46"/>
      <c r="H32" s="46"/>
      <c r="I32" s="46"/>
      <c r="J32" s="46"/>
      <c r="K32" s="46"/>
      <c r="L32" s="47">
        <v>0.20999999999999999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ROUND(AZ94 + SUM(CD97:CD101),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f>ROUND(AV94 + SUM(BY97:BY101), 2)</f>
        <v>0</v>
      </c>
      <c r="AL32" s="46"/>
      <c r="AM32" s="46"/>
      <c r="AN32" s="46"/>
      <c r="AO32" s="46"/>
      <c r="AP32" s="46"/>
      <c r="AQ32" s="46"/>
      <c r="AR32" s="49"/>
      <c r="BE32" s="50"/>
    </row>
    <row r="33" s="3" customFormat="1" ht="14.4" customHeight="1">
      <c r="A33" s="3"/>
      <c r="B33" s="45"/>
      <c r="C33" s="46"/>
      <c r="D33" s="46"/>
      <c r="E33" s="46"/>
      <c r="F33" s="29" t="s">
        <v>43</v>
      </c>
      <c r="G33" s="46"/>
      <c r="H33" s="46"/>
      <c r="I33" s="46"/>
      <c r="J33" s="46"/>
      <c r="K33" s="46"/>
      <c r="L33" s="47">
        <v>0.12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ROUND(BA94 + SUM(CE97:CE101),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f>ROUND(AW94 + SUM(BZ97:BZ101), 2)</f>
        <v>0</v>
      </c>
      <c r="AL33" s="46"/>
      <c r="AM33" s="46"/>
      <c r="AN33" s="46"/>
      <c r="AO33" s="46"/>
      <c r="AP33" s="46"/>
      <c r="AQ33" s="46"/>
      <c r="AR33" s="49"/>
      <c r="BE33" s="50"/>
    </row>
    <row r="34" hidden="1" s="3" customFormat="1" ht="14.4" customHeight="1">
      <c r="A34" s="3"/>
      <c r="B34" s="45"/>
      <c r="C34" s="46"/>
      <c r="D34" s="46"/>
      <c r="E34" s="46"/>
      <c r="F34" s="29" t="s">
        <v>44</v>
      </c>
      <c r="G34" s="46"/>
      <c r="H34" s="46"/>
      <c r="I34" s="46"/>
      <c r="J34" s="46"/>
      <c r="K34" s="46"/>
      <c r="L34" s="47">
        <v>0.20999999999999999</v>
      </c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8">
        <f>ROUND(BB94 + SUM(CF97:CF101), 2)</f>
        <v>0</v>
      </c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8">
        <v>0</v>
      </c>
      <c r="AL34" s="46"/>
      <c r="AM34" s="46"/>
      <c r="AN34" s="46"/>
      <c r="AO34" s="46"/>
      <c r="AP34" s="46"/>
      <c r="AQ34" s="46"/>
      <c r="AR34" s="49"/>
      <c r="BE34" s="50"/>
    </row>
    <row r="35" hidden="1" s="3" customFormat="1" ht="14.4" customHeight="1">
      <c r="A35" s="3"/>
      <c r="B35" s="45"/>
      <c r="C35" s="46"/>
      <c r="D35" s="46"/>
      <c r="E35" s="46"/>
      <c r="F35" s="29" t="s">
        <v>45</v>
      </c>
      <c r="G35" s="46"/>
      <c r="H35" s="46"/>
      <c r="I35" s="46"/>
      <c r="J35" s="46"/>
      <c r="K35" s="46"/>
      <c r="L35" s="47">
        <v>0.12</v>
      </c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8">
        <f>ROUND(BC94 + SUM(CG97:CG101), 2)</f>
        <v>0</v>
      </c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8">
        <v>0</v>
      </c>
      <c r="AL35" s="46"/>
      <c r="AM35" s="46"/>
      <c r="AN35" s="46"/>
      <c r="AO35" s="46"/>
      <c r="AP35" s="46"/>
      <c r="AQ35" s="46"/>
      <c r="AR35" s="49"/>
      <c r="BE35" s="3"/>
    </row>
    <row r="36" hidden="1" s="3" customFormat="1" ht="14.4" customHeight="1">
      <c r="A36" s="3"/>
      <c r="B36" s="45"/>
      <c r="C36" s="46"/>
      <c r="D36" s="46"/>
      <c r="E36" s="46"/>
      <c r="F36" s="29" t="s">
        <v>46</v>
      </c>
      <c r="G36" s="46"/>
      <c r="H36" s="46"/>
      <c r="I36" s="46"/>
      <c r="J36" s="46"/>
      <c r="K36" s="46"/>
      <c r="L36" s="47">
        <v>0</v>
      </c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8">
        <f>ROUND(BD94 + SUM(CH97:CH101), 2)</f>
        <v>0</v>
      </c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8">
        <v>0</v>
      </c>
      <c r="AL36" s="46"/>
      <c r="AM36" s="46"/>
      <c r="AN36" s="46"/>
      <c r="AO36" s="46"/>
      <c r="AP36" s="46"/>
      <c r="AQ36" s="46"/>
      <c r="AR36" s="49"/>
      <c r="BE36" s="3"/>
    </row>
    <row r="37" s="2" customFormat="1" ht="6.96" customHeight="1">
      <c r="A37" s="37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40"/>
      <c r="BE37" s="37"/>
    </row>
    <row r="38" s="2" customFormat="1" ht="25.92" customHeight="1">
      <c r="A38" s="37"/>
      <c r="B38" s="38"/>
      <c r="C38" s="51"/>
      <c r="D38" s="52" t="s">
        <v>47</v>
      </c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4" t="s">
        <v>48</v>
      </c>
      <c r="U38" s="53"/>
      <c r="V38" s="53"/>
      <c r="W38" s="53"/>
      <c r="X38" s="55" t="s">
        <v>49</v>
      </c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6">
        <f>SUM(AK29:AK36)</f>
        <v>0</v>
      </c>
      <c r="AL38" s="53"/>
      <c r="AM38" s="53"/>
      <c r="AN38" s="53"/>
      <c r="AO38" s="57"/>
      <c r="AP38" s="51"/>
      <c r="AQ38" s="51"/>
      <c r="AR38" s="40"/>
      <c r="BE38" s="37"/>
    </row>
    <row r="39" s="2" customFormat="1" ht="6.96" customHeight="1">
      <c r="A39" s="37"/>
      <c r="B39" s="38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40"/>
      <c r="BE39" s="37"/>
    </row>
    <row r="40" s="2" customFormat="1" ht="14.4" customHeight="1">
      <c r="A40" s="37"/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40"/>
      <c r="BE40" s="3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58"/>
      <c r="C49" s="59"/>
      <c r="D49" s="60" t="s">
        <v>50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0" t="s">
        <v>51</v>
      </c>
      <c r="AI49" s="61"/>
      <c r="AJ49" s="61"/>
      <c r="AK49" s="61"/>
      <c r="AL49" s="61"/>
      <c r="AM49" s="61"/>
      <c r="AN49" s="61"/>
      <c r="AO49" s="61"/>
      <c r="AP49" s="59"/>
      <c r="AQ49" s="59"/>
      <c r="AR49" s="62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7"/>
      <c r="B60" s="38"/>
      <c r="C60" s="39"/>
      <c r="D60" s="63" t="s">
        <v>52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3" t="s">
        <v>53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3" t="s">
        <v>52</v>
      </c>
      <c r="AI60" s="42"/>
      <c r="AJ60" s="42"/>
      <c r="AK60" s="42"/>
      <c r="AL60" s="42"/>
      <c r="AM60" s="63" t="s">
        <v>53</v>
      </c>
      <c r="AN60" s="42"/>
      <c r="AO60" s="42"/>
      <c r="AP60" s="39"/>
      <c r="AQ60" s="39"/>
      <c r="AR60" s="40"/>
      <c r="BE60" s="37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7"/>
      <c r="B64" s="38"/>
      <c r="C64" s="39"/>
      <c r="D64" s="60" t="s">
        <v>54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0" t="s">
        <v>55</v>
      </c>
      <c r="AI64" s="64"/>
      <c r="AJ64" s="64"/>
      <c r="AK64" s="64"/>
      <c r="AL64" s="64"/>
      <c r="AM64" s="64"/>
      <c r="AN64" s="64"/>
      <c r="AO64" s="64"/>
      <c r="AP64" s="39"/>
      <c r="AQ64" s="39"/>
      <c r="AR64" s="40"/>
      <c r="BE64" s="37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7"/>
      <c r="B75" s="38"/>
      <c r="C75" s="39"/>
      <c r="D75" s="63" t="s">
        <v>52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3" t="s">
        <v>53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3" t="s">
        <v>52</v>
      </c>
      <c r="AI75" s="42"/>
      <c r="AJ75" s="42"/>
      <c r="AK75" s="42"/>
      <c r="AL75" s="42"/>
      <c r="AM75" s="63" t="s">
        <v>53</v>
      </c>
      <c r="AN75" s="42"/>
      <c r="AO75" s="42"/>
      <c r="AP75" s="39"/>
      <c r="AQ75" s="39"/>
      <c r="AR75" s="40"/>
      <c r="BE75" s="37"/>
    </row>
    <row r="76" s="2" customForma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40"/>
      <c r="BE76" s="37"/>
    </row>
    <row r="77" s="2" customFormat="1" ht="6.96" customHeight="1">
      <c r="A77" s="37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40"/>
      <c r="BE77" s="37"/>
    </row>
    <row r="81" s="2" customFormat="1" ht="6.96" customHeight="1">
      <c r="A81" s="37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40"/>
      <c r="BE81" s="37"/>
    </row>
    <row r="82" s="2" customFormat="1" ht="24.96" customHeight="1">
      <c r="A82" s="37"/>
      <c r="B82" s="38"/>
      <c r="C82" s="20" t="s">
        <v>56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40"/>
      <c r="B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40"/>
      <c r="BE83" s="37"/>
    </row>
    <row r="84" s="4" customFormat="1" ht="12" customHeight="1">
      <c r="A84" s="4"/>
      <c r="B84" s="69"/>
      <c r="C84" s="29" t="s">
        <v>13</v>
      </c>
      <c r="D84" s="70"/>
      <c r="E84" s="70"/>
      <c r="F84" s="70"/>
      <c r="G84" s="70"/>
      <c r="H84" s="70"/>
      <c r="I84" s="70"/>
      <c r="J84" s="70"/>
      <c r="K84" s="70"/>
      <c r="L84" s="70" t="str">
        <f>K5</f>
        <v>2026/030</v>
      </c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1"/>
      <c r="BE84" s="4"/>
    </row>
    <row r="85" s="5" customFormat="1" ht="36.96" customHeight="1">
      <c r="A85" s="5"/>
      <c r="B85" s="72"/>
      <c r="C85" s="73" t="s">
        <v>16</v>
      </c>
      <c r="D85" s="74"/>
      <c r="E85" s="74"/>
      <c r="F85" s="74"/>
      <c r="G85" s="74"/>
      <c r="H85" s="74"/>
      <c r="I85" s="74"/>
      <c r="J85" s="74"/>
      <c r="K85" s="74"/>
      <c r="L85" s="75" t="str">
        <f>K6</f>
        <v>Výstavba zpevněné plochy - zámková dlažba</v>
      </c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6"/>
      <c r="BE85" s="5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40"/>
      <c r="BE86" s="37"/>
    </row>
    <row r="87" s="2" customFormat="1" ht="12" customHeight="1">
      <c r="A87" s="37"/>
      <c r="B87" s="38"/>
      <c r="C87" s="29" t="s">
        <v>20</v>
      </c>
      <c r="D87" s="39"/>
      <c r="E87" s="39"/>
      <c r="F87" s="39"/>
      <c r="G87" s="39"/>
      <c r="H87" s="39"/>
      <c r="I87" s="39"/>
      <c r="J87" s="39"/>
      <c r="K87" s="39"/>
      <c r="L87" s="77" t="str">
        <f>IF(K8="","",K8)</f>
        <v>p.č.st. 42/2, K.Ú. Malotice</v>
      </c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29" t="s">
        <v>22</v>
      </c>
      <c r="AJ87" s="39"/>
      <c r="AK87" s="39"/>
      <c r="AL87" s="39"/>
      <c r="AM87" s="78" t="str">
        <f>IF(AN8= "","",AN8)</f>
        <v>13. 4. 2026</v>
      </c>
      <c r="AN87" s="78"/>
      <c r="AO87" s="39"/>
      <c r="AP87" s="39"/>
      <c r="AQ87" s="39"/>
      <c r="AR87" s="40"/>
      <c r="B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40"/>
      <c r="BE88" s="37"/>
    </row>
    <row r="89" s="2" customFormat="1" ht="15.15" customHeight="1">
      <c r="A89" s="37"/>
      <c r="B89" s="38"/>
      <c r="C89" s="29" t="s">
        <v>24</v>
      </c>
      <c r="D89" s="39"/>
      <c r="E89" s="39"/>
      <c r="F89" s="39"/>
      <c r="G89" s="39"/>
      <c r="H89" s="39"/>
      <c r="I89" s="39"/>
      <c r="J89" s="39"/>
      <c r="K89" s="39"/>
      <c r="L89" s="70" t="str">
        <f>IF(E11= "","",E11)</f>
        <v>Obec Malotice, č. p. 35, 28163 Malotice</v>
      </c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29" t="s">
        <v>30</v>
      </c>
      <c r="AJ89" s="39"/>
      <c r="AK89" s="39"/>
      <c r="AL89" s="39"/>
      <c r="AM89" s="79" t="str">
        <f>IF(E17="","",E17)</f>
        <v>KFJ project s.r.o.</v>
      </c>
      <c r="AN89" s="70"/>
      <c r="AO89" s="70"/>
      <c r="AP89" s="70"/>
      <c r="AQ89" s="39"/>
      <c r="AR89" s="40"/>
      <c r="AS89" s="80" t="s">
        <v>57</v>
      </c>
      <c r="AT89" s="81"/>
      <c r="AU89" s="82"/>
      <c r="AV89" s="82"/>
      <c r="AW89" s="82"/>
      <c r="AX89" s="82"/>
      <c r="AY89" s="82"/>
      <c r="AZ89" s="82"/>
      <c r="BA89" s="82"/>
      <c r="BB89" s="82"/>
      <c r="BC89" s="82"/>
      <c r="BD89" s="83"/>
      <c r="BE89" s="37"/>
    </row>
    <row r="90" s="2" customFormat="1" ht="15.15" customHeight="1">
      <c r="A90" s="37"/>
      <c r="B90" s="38"/>
      <c r="C90" s="29" t="s">
        <v>28</v>
      </c>
      <c r="D90" s="39"/>
      <c r="E90" s="39"/>
      <c r="F90" s="39"/>
      <c r="G90" s="39"/>
      <c r="H90" s="39"/>
      <c r="I90" s="39"/>
      <c r="J90" s="39"/>
      <c r="K90" s="39"/>
      <c r="L90" s="70" t="str">
        <f>IF(E14= "Vyplň údaj","",E14)</f>
        <v/>
      </c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29" t="s">
        <v>33</v>
      </c>
      <c r="AJ90" s="39"/>
      <c r="AK90" s="39"/>
      <c r="AL90" s="39"/>
      <c r="AM90" s="79" t="str">
        <f>IF(E20="","",E20)</f>
        <v>KFJ project s.r.o.</v>
      </c>
      <c r="AN90" s="70"/>
      <c r="AO90" s="70"/>
      <c r="AP90" s="70"/>
      <c r="AQ90" s="39"/>
      <c r="AR90" s="40"/>
      <c r="AS90" s="84"/>
      <c r="AT90" s="85"/>
      <c r="AU90" s="86"/>
      <c r="AV90" s="86"/>
      <c r="AW90" s="86"/>
      <c r="AX90" s="86"/>
      <c r="AY90" s="86"/>
      <c r="AZ90" s="86"/>
      <c r="BA90" s="86"/>
      <c r="BB90" s="86"/>
      <c r="BC90" s="86"/>
      <c r="BD90" s="87"/>
      <c r="BE90" s="37"/>
    </row>
    <row r="91" s="2" customFormat="1" ht="10.8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40"/>
      <c r="AS91" s="88"/>
      <c r="AT91" s="89"/>
      <c r="AU91" s="90"/>
      <c r="AV91" s="90"/>
      <c r="AW91" s="90"/>
      <c r="AX91" s="90"/>
      <c r="AY91" s="90"/>
      <c r="AZ91" s="90"/>
      <c r="BA91" s="90"/>
      <c r="BB91" s="90"/>
      <c r="BC91" s="90"/>
      <c r="BD91" s="91"/>
      <c r="BE91" s="37"/>
    </row>
    <row r="92" s="2" customFormat="1" ht="29.28" customHeight="1">
      <c r="A92" s="37"/>
      <c r="B92" s="38"/>
      <c r="C92" s="92" t="s">
        <v>58</v>
      </c>
      <c r="D92" s="93"/>
      <c r="E92" s="93"/>
      <c r="F92" s="93"/>
      <c r="G92" s="93"/>
      <c r="H92" s="94"/>
      <c r="I92" s="95" t="s">
        <v>59</v>
      </c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6" t="s">
        <v>60</v>
      </c>
      <c r="AH92" s="93"/>
      <c r="AI92" s="93"/>
      <c r="AJ92" s="93"/>
      <c r="AK92" s="93"/>
      <c r="AL92" s="93"/>
      <c r="AM92" s="93"/>
      <c r="AN92" s="95" t="s">
        <v>61</v>
      </c>
      <c r="AO92" s="93"/>
      <c r="AP92" s="97"/>
      <c r="AQ92" s="98" t="s">
        <v>62</v>
      </c>
      <c r="AR92" s="40"/>
      <c r="AS92" s="99" t="s">
        <v>63</v>
      </c>
      <c r="AT92" s="100" t="s">
        <v>64</v>
      </c>
      <c r="AU92" s="100" t="s">
        <v>65</v>
      </c>
      <c r="AV92" s="100" t="s">
        <v>66</v>
      </c>
      <c r="AW92" s="100" t="s">
        <v>67</v>
      </c>
      <c r="AX92" s="100" t="s">
        <v>68</v>
      </c>
      <c r="AY92" s="100" t="s">
        <v>69</v>
      </c>
      <c r="AZ92" s="100" t="s">
        <v>70</v>
      </c>
      <c r="BA92" s="100" t="s">
        <v>71</v>
      </c>
      <c r="BB92" s="100" t="s">
        <v>72</v>
      </c>
      <c r="BC92" s="100" t="s">
        <v>73</v>
      </c>
      <c r="BD92" s="101" t="s">
        <v>74</v>
      </c>
      <c r="BE92" s="37"/>
    </row>
    <row r="93" s="2" customFormat="1" ht="10.8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40"/>
      <c r="AS93" s="102"/>
      <c r="AT93" s="103"/>
      <c r="AU93" s="103"/>
      <c r="AV93" s="103"/>
      <c r="AW93" s="103"/>
      <c r="AX93" s="103"/>
      <c r="AY93" s="103"/>
      <c r="AZ93" s="103"/>
      <c r="BA93" s="103"/>
      <c r="BB93" s="103"/>
      <c r="BC93" s="103"/>
      <c r="BD93" s="104"/>
      <c r="BE93" s="37"/>
    </row>
    <row r="94" s="6" customFormat="1" ht="32.4" customHeight="1">
      <c r="A94" s="6"/>
      <c r="B94" s="105"/>
      <c r="C94" s="106" t="s">
        <v>75</v>
      </c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8">
        <f>ROUND(AG95,2)</f>
        <v>0</v>
      </c>
      <c r="AH94" s="108"/>
      <c r="AI94" s="108"/>
      <c r="AJ94" s="108"/>
      <c r="AK94" s="108"/>
      <c r="AL94" s="108"/>
      <c r="AM94" s="108"/>
      <c r="AN94" s="109">
        <f>SUM(AG94,AT94)</f>
        <v>0</v>
      </c>
      <c r="AO94" s="109"/>
      <c r="AP94" s="109"/>
      <c r="AQ94" s="110" t="s">
        <v>1</v>
      </c>
      <c r="AR94" s="111"/>
      <c r="AS94" s="112">
        <f>ROUND(AS95,2)</f>
        <v>0</v>
      </c>
      <c r="AT94" s="113">
        <f>ROUND(SUM(AV94:AW94),2)</f>
        <v>0</v>
      </c>
      <c r="AU94" s="114">
        <f>ROUND(AU95,5)</f>
        <v>0</v>
      </c>
      <c r="AV94" s="113">
        <f>ROUND(AZ94*L32,2)</f>
        <v>0</v>
      </c>
      <c r="AW94" s="113">
        <f>ROUND(BA94*L33,2)</f>
        <v>0</v>
      </c>
      <c r="AX94" s="113">
        <f>ROUND(BB94*L32,2)</f>
        <v>0</v>
      </c>
      <c r="AY94" s="113">
        <f>ROUND(BC94*L33,2)</f>
        <v>0</v>
      </c>
      <c r="AZ94" s="113">
        <f>ROUND(AZ95,2)</f>
        <v>0</v>
      </c>
      <c r="BA94" s="113">
        <f>ROUND(BA95,2)</f>
        <v>0</v>
      </c>
      <c r="BB94" s="113">
        <f>ROUND(BB95,2)</f>
        <v>0</v>
      </c>
      <c r="BC94" s="113">
        <f>ROUND(BC95,2)</f>
        <v>0</v>
      </c>
      <c r="BD94" s="115">
        <f>ROUND(BD95,2)</f>
        <v>0</v>
      </c>
      <c r="BE94" s="6"/>
      <c r="BS94" s="116" t="s">
        <v>76</v>
      </c>
      <c r="BT94" s="116" t="s">
        <v>77</v>
      </c>
      <c r="BV94" s="116" t="s">
        <v>78</v>
      </c>
      <c r="BW94" s="116" t="s">
        <v>5</v>
      </c>
      <c r="BX94" s="116" t="s">
        <v>79</v>
      </c>
      <c r="CL94" s="116" t="s">
        <v>1</v>
      </c>
    </row>
    <row r="95" s="7" customFormat="1" ht="24.75" customHeight="1">
      <c r="A95" s="117" t="s">
        <v>80</v>
      </c>
      <c r="B95" s="118"/>
      <c r="C95" s="119"/>
      <c r="D95" s="120" t="s">
        <v>14</v>
      </c>
      <c r="E95" s="120"/>
      <c r="F95" s="120"/>
      <c r="G95" s="120"/>
      <c r="H95" s="120"/>
      <c r="I95" s="121"/>
      <c r="J95" s="120" t="s">
        <v>17</v>
      </c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20"/>
      <c r="Z95" s="120"/>
      <c r="AA95" s="120"/>
      <c r="AB95" s="120"/>
      <c r="AC95" s="120"/>
      <c r="AD95" s="120"/>
      <c r="AE95" s="120"/>
      <c r="AF95" s="120"/>
      <c r="AG95" s="122">
        <f>'2026-030 - Výstavba zpevn...'!J28</f>
        <v>0</v>
      </c>
      <c r="AH95" s="121"/>
      <c r="AI95" s="121"/>
      <c r="AJ95" s="121"/>
      <c r="AK95" s="121"/>
      <c r="AL95" s="121"/>
      <c r="AM95" s="121"/>
      <c r="AN95" s="122">
        <f>SUM(AG95,AT95)</f>
        <v>0</v>
      </c>
      <c r="AO95" s="121"/>
      <c r="AP95" s="121"/>
      <c r="AQ95" s="123" t="s">
        <v>81</v>
      </c>
      <c r="AR95" s="124"/>
      <c r="AS95" s="125">
        <v>0</v>
      </c>
      <c r="AT95" s="126">
        <f>ROUND(SUM(AV95:AW95),2)</f>
        <v>0</v>
      </c>
      <c r="AU95" s="127">
        <f>'2026-030 - Výstavba zpevn...'!P117</f>
        <v>0</v>
      </c>
      <c r="AV95" s="126">
        <f>'2026-030 - Výstavba zpevn...'!J31</f>
        <v>0</v>
      </c>
      <c r="AW95" s="126">
        <f>'2026-030 - Výstavba zpevn...'!J32</f>
        <v>0</v>
      </c>
      <c r="AX95" s="126">
        <f>'2026-030 - Výstavba zpevn...'!J33</f>
        <v>0</v>
      </c>
      <c r="AY95" s="126">
        <f>'2026-030 - Výstavba zpevn...'!J34</f>
        <v>0</v>
      </c>
      <c r="AZ95" s="126">
        <f>'2026-030 - Výstavba zpevn...'!F31</f>
        <v>0</v>
      </c>
      <c r="BA95" s="126">
        <f>'2026-030 - Výstavba zpevn...'!F32</f>
        <v>0</v>
      </c>
      <c r="BB95" s="126">
        <f>'2026-030 - Výstavba zpevn...'!F33</f>
        <v>0</v>
      </c>
      <c r="BC95" s="126">
        <f>'2026-030 - Výstavba zpevn...'!F34</f>
        <v>0</v>
      </c>
      <c r="BD95" s="128">
        <f>'2026-030 - Výstavba zpevn...'!F35</f>
        <v>0</v>
      </c>
      <c r="BE95" s="7"/>
      <c r="BT95" s="129" t="s">
        <v>82</v>
      </c>
      <c r="BU95" s="129" t="s">
        <v>83</v>
      </c>
      <c r="BV95" s="129" t="s">
        <v>78</v>
      </c>
      <c r="BW95" s="129" t="s">
        <v>5</v>
      </c>
      <c r="BX95" s="129" t="s">
        <v>79</v>
      </c>
      <c r="CL95" s="129" t="s">
        <v>1</v>
      </c>
    </row>
    <row r="96">
      <c r="B96" s="18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7"/>
    </row>
    <row r="97" s="2" customFormat="1" ht="30" customHeight="1">
      <c r="A97" s="37"/>
      <c r="B97" s="38"/>
      <c r="C97" s="106" t="s">
        <v>84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109">
        <f>ROUND(SUM(AG98:AG101), 2)</f>
        <v>0</v>
      </c>
      <c r="AH97" s="109"/>
      <c r="AI97" s="109"/>
      <c r="AJ97" s="109"/>
      <c r="AK97" s="109"/>
      <c r="AL97" s="109"/>
      <c r="AM97" s="109"/>
      <c r="AN97" s="109">
        <f>ROUND(SUM(AN98:AN101), 2)</f>
        <v>0</v>
      </c>
      <c r="AO97" s="109"/>
      <c r="AP97" s="109"/>
      <c r="AQ97" s="130"/>
      <c r="AR97" s="40"/>
      <c r="AS97" s="99" t="s">
        <v>85</v>
      </c>
      <c r="AT97" s="100" t="s">
        <v>86</v>
      </c>
      <c r="AU97" s="100" t="s">
        <v>41</v>
      </c>
      <c r="AV97" s="101" t="s">
        <v>64</v>
      </c>
      <c r="AW97" s="37"/>
      <c r="AX97" s="37"/>
      <c r="AY97" s="37"/>
      <c r="AZ97" s="37"/>
      <c r="BA97" s="37"/>
      <c r="BB97" s="37"/>
      <c r="BC97" s="37"/>
      <c r="BD97" s="37"/>
      <c r="BE97" s="37"/>
    </row>
    <row r="98" s="2" customFormat="1" ht="19.92" customHeight="1">
      <c r="A98" s="37"/>
      <c r="B98" s="38"/>
      <c r="C98" s="39"/>
      <c r="D98" s="131" t="s">
        <v>87</v>
      </c>
      <c r="E98" s="131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1"/>
      <c r="Q98" s="131"/>
      <c r="R98" s="131"/>
      <c r="S98" s="131"/>
      <c r="T98" s="131"/>
      <c r="U98" s="131"/>
      <c r="V98" s="131"/>
      <c r="W98" s="131"/>
      <c r="X98" s="131"/>
      <c r="Y98" s="131"/>
      <c r="Z98" s="131"/>
      <c r="AA98" s="131"/>
      <c r="AB98" s="131"/>
      <c r="AC98" s="39"/>
      <c r="AD98" s="39"/>
      <c r="AE98" s="39"/>
      <c r="AF98" s="39"/>
      <c r="AG98" s="132">
        <f>ROUND(AG94 * AS98, 2)</f>
        <v>0</v>
      </c>
      <c r="AH98" s="133"/>
      <c r="AI98" s="133"/>
      <c r="AJ98" s="133"/>
      <c r="AK98" s="133"/>
      <c r="AL98" s="133"/>
      <c r="AM98" s="133"/>
      <c r="AN98" s="133">
        <f>ROUND(AG98 + AV98, 2)</f>
        <v>0</v>
      </c>
      <c r="AO98" s="133"/>
      <c r="AP98" s="133"/>
      <c r="AQ98" s="39"/>
      <c r="AR98" s="40"/>
      <c r="AS98" s="134">
        <v>0</v>
      </c>
      <c r="AT98" s="135" t="s">
        <v>88</v>
      </c>
      <c r="AU98" s="135" t="s">
        <v>42</v>
      </c>
      <c r="AV98" s="136">
        <f>ROUND(IF(AU98="základní",AG98*L32,IF(AU98="snížená",AG98*L33,0)), 2)</f>
        <v>0</v>
      </c>
      <c r="AW98" s="37"/>
      <c r="AX98" s="37"/>
      <c r="AY98" s="37"/>
      <c r="AZ98" s="37"/>
      <c r="BA98" s="37"/>
      <c r="BB98" s="37"/>
      <c r="BC98" s="37"/>
      <c r="BD98" s="37"/>
      <c r="BE98" s="37"/>
      <c r="BV98" s="14" t="s">
        <v>89</v>
      </c>
      <c r="BY98" s="137">
        <f>IF(AU98="základní",AV98,0)</f>
        <v>0</v>
      </c>
      <c r="BZ98" s="137">
        <f>IF(AU98="snížená",AV98,0)</f>
        <v>0</v>
      </c>
      <c r="CA98" s="137">
        <v>0</v>
      </c>
      <c r="CB98" s="137">
        <v>0</v>
      </c>
      <c r="CC98" s="137">
        <v>0</v>
      </c>
      <c r="CD98" s="137">
        <f>IF(AU98="základní",AG98,0)</f>
        <v>0</v>
      </c>
      <c r="CE98" s="137">
        <f>IF(AU98="snížená",AG98,0)</f>
        <v>0</v>
      </c>
      <c r="CF98" s="137">
        <f>IF(AU98="zákl. přenesená",AG98,0)</f>
        <v>0</v>
      </c>
      <c r="CG98" s="137">
        <f>IF(AU98="sníž. přenesená",AG98,0)</f>
        <v>0</v>
      </c>
      <c r="CH98" s="137">
        <f>IF(AU98="nulová",AG98,0)</f>
        <v>0</v>
      </c>
      <c r="CI98" s="14">
        <f>IF(AU98="základní",1,IF(AU98="snížená",2,IF(AU98="zákl. přenesená",4,IF(AU98="sníž. přenesená",5,3))))</f>
        <v>1</v>
      </c>
      <c r="CJ98" s="14">
        <f>IF(AT98="stavební čast",1,IF(AT98="investiční čast",2,3))</f>
        <v>1</v>
      </c>
      <c r="CK98" s="14" t="str">
        <f>IF(D98="Vyplň vlastní","","x")</f>
        <v>x</v>
      </c>
    </row>
    <row r="99" s="2" customFormat="1" ht="19.92" customHeight="1">
      <c r="A99" s="37"/>
      <c r="B99" s="38"/>
      <c r="C99" s="39"/>
      <c r="D99" s="138" t="s">
        <v>90</v>
      </c>
      <c r="E99" s="131"/>
      <c r="F99" s="131"/>
      <c r="G99" s="131"/>
      <c r="H99" s="131"/>
      <c r="I99" s="131"/>
      <c r="J99" s="131"/>
      <c r="K99" s="131"/>
      <c r="L99" s="131"/>
      <c r="M99" s="131"/>
      <c r="N99" s="131"/>
      <c r="O99" s="131"/>
      <c r="P99" s="131"/>
      <c r="Q99" s="131"/>
      <c r="R99" s="131"/>
      <c r="S99" s="131"/>
      <c r="T99" s="131"/>
      <c r="U99" s="131"/>
      <c r="V99" s="131"/>
      <c r="W99" s="131"/>
      <c r="X99" s="131"/>
      <c r="Y99" s="131"/>
      <c r="Z99" s="131"/>
      <c r="AA99" s="131"/>
      <c r="AB99" s="131"/>
      <c r="AC99" s="39"/>
      <c r="AD99" s="39"/>
      <c r="AE99" s="39"/>
      <c r="AF99" s="39"/>
      <c r="AG99" s="132">
        <f>ROUND(AG94 * AS99, 2)</f>
        <v>0</v>
      </c>
      <c r="AH99" s="133"/>
      <c r="AI99" s="133"/>
      <c r="AJ99" s="133"/>
      <c r="AK99" s="133"/>
      <c r="AL99" s="133"/>
      <c r="AM99" s="133"/>
      <c r="AN99" s="133">
        <f>ROUND(AG99 + AV99, 2)</f>
        <v>0</v>
      </c>
      <c r="AO99" s="133"/>
      <c r="AP99" s="133"/>
      <c r="AQ99" s="39"/>
      <c r="AR99" s="40"/>
      <c r="AS99" s="134">
        <v>0</v>
      </c>
      <c r="AT99" s="135" t="s">
        <v>88</v>
      </c>
      <c r="AU99" s="135" t="s">
        <v>42</v>
      </c>
      <c r="AV99" s="136">
        <f>ROUND(IF(AU99="základní",AG99*L32,IF(AU99="snížená",AG99*L33,0)), 2)</f>
        <v>0</v>
      </c>
      <c r="AW99" s="37"/>
      <c r="AX99" s="37"/>
      <c r="AY99" s="37"/>
      <c r="AZ99" s="37"/>
      <c r="BA99" s="37"/>
      <c r="BB99" s="37"/>
      <c r="BC99" s="37"/>
      <c r="BD99" s="37"/>
      <c r="BE99" s="37"/>
      <c r="BV99" s="14" t="s">
        <v>91</v>
      </c>
      <c r="BY99" s="137">
        <f>IF(AU99="základní",AV99,0)</f>
        <v>0</v>
      </c>
      <c r="BZ99" s="137">
        <f>IF(AU99="snížená",AV99,0)</f>
        <v>0</v>
      </c>
      <c r="CA99" s="137">
        <v>0</v>
      </c>
      <c r="CB99" s="137">
        <v>0</v>
      </c>
      <c r="CC99" s="137">
        <v>0</v>
      </c>
      <c r="CD99" s="137">
        <f>IF(AU99="základní",AG99,0)</f>
        <v>0</v>
      </c>
      <c r="CE99" s="137">
        <f>IF(AU99="snížená",AG99,0)</f>
        <v>0</v>
      </c>
      <c r="CF99" s="137">
        <f>IF(AU99="zákl. přenesená",AG99,0)</f>
        <v>0</v>
      </c>
      <c r="CG99" s="137">
        <f>IF(AU99="sníž. přenesená",AG99,0)</f>
        <v>0</v>
      </c>
      <c r="CH99" s="137">
        <f>IF(AU99="nulová",AG99,0)</f>
        <v>0</v>
      </c>
      <c r="CI99" s="14">
        <f>IF(AU99="základní",1,IF(AU99="snížená",2,IF(AU99="zákl. přenesená",4,IF(AU99="sníž. přenesená",5,3))))</f>
        <v>1</v>
      </c>
      <c r="CJ99" s="14">
        <f>IF(AT99="stavební čast",1,IF(AT99="investiční čast",2,3))</f>
        <v>1</v>
      </c>
      <c r="CK99" s="14" t="str">
        <f>IF(D99="Vyplň vlastní","","x")</f>
        <v/>
      </c>
    </row>
    <row r="100" s="2" customFormat="1" ht="19.92" customHeight="1">
      <c r="A100" s="37"/>
      <c r="B100" s="38"/>
      <c r="C100" s="39"/>
      <c r="D100" s="138" t="s">
        <v>90</v>
      </c>
      <c r="E100" s="131"/>
      <c r="F100" s="131"/>
      <c r="G100" s="131"/>
      <c r="H100" s="131"/>
      <c r="I100" s="131"/>
      <c r="J100" s="131"/>
      <c r="K100" s="131"/>
      <c r="L100" s="131"/>
      <c r="M100" s="131"/>
      <c r="N100" s="131"/>
      <c r="O100" s="131"/>
      <c r="P100" s="131"/>
      <c r="Q100" s="131"/>
      <c r="R100" s="131"/>
      <c r="S100" s="131"/>
      <c r="T100" s="131"/>
      <c r="U100" s="131"/>
      <c r="V100" s="131"/>
      <c r="W100" s="131"/>
      <c r="X100" s="131"/>
      <c r="Y100" s="131"/>
      <c r="Z100" s="131"/>
      <c r="AA100" s="131"/>
      <c r="AB100" s="131"/>
      <c r="AC100" s="39"/>
      <c r="AD100" s="39"/>
      <c r="AE100" s="39"/>
      <c r="AF100" s="39"/>
      <c r="AG100" s="132">
        <f>ROUND(AG94 * AS100, 2)</f>
        <v>0</v>
      </c>
      <c r="AH100" s="133"/>
      <c r="AI100" s="133"/>
      <c r="AJ100" s="133"/>
      <c r="AK100" s="133"/>
      <c r="AL100" s="133"/>
      <c r="AM100" s="133"/>
      <c r="AN100" s="133">
        <f>ROUND(AG100 + AV100, 2)</f>
        <v>0</v>
      </c>
      <c r="AO100" s="133"/>
      <c r="AP100" s="133"/>
      <c r="AQ100" s="39"/>
      <c r="AR100" s="40"/>
      <c r="AS100" s="134">
        <v>0</v>
      </c>
      <c r="AT100" s="135" t="s">
        <v>88</v>
      </c>
      <c r="AU100" s="135" t="s">
        <v>42</v>
      </c>
      <c r="AV100" s="136">
        <f>ROUND(IF(AU100="základní",AG100*L32,IF(AU100="snížená",AG100*L33,0)), 2)</f>
        <v>0</v>
      </c>
      <c r="AW100" s="37"/>
      <c r="AX100" s="37"/>
      <c r="AY100" s="37"/>
      <c r="AZ100" s="37"/>
      <c r="BA100" s="37"/>
      <c r="BB100" s="37"/>
      <c r="BC100" s="37"/>
      <c r="BD100" s="37"/>
      <c r="BE100" s="37"/>
      <c r="BV100" s="14" t="s">
        <v>91</v>
      </c>
      <c r="BY100" s="137">
        <f>IF(AU100="základní",AV100,0)</f>
        <v>0</v>
      </c>
      <c r="BZ100" s="137">
        <f>IF(AU100="snížená",AV100,0)</f>
        <v>0</v>
      </c>
      <c r="CA100" s="137">
        <v>0</v>
      </c>
      <c r="CB100" s="137">
        <v>0</v>
      </c>
      <c r="CC100" s="137">
        <v>0</v>
      </c>
      <c r="CD100" s="137">
        <f>IF(AU100="základní",AG100,0)</f>
        <v>0</v>
      </c>
      <c r="CE100" s="137">
        <f>IF(AU100="snížená",AG100,0)</f>
        <v>0</v>
      </c>
      <c r="CF100" s="137">
        <f>IF(AU100="zákl. přenesená",AG100,0)</f>
        <v>0</v>
      </c>
      <c r="CG100" s="137">
        <f>IF(AU100="sníž. přenesená",AG100,0)</f>
        <v>0</v>
      </c>
      <c r="CH100" s="137">
        <f>IF(AU100="nulová",AG100,0)</f>
        <v>0</v>
      </c>
      <c r="CI100" s="14">
        <f>IF(AU100="základní",1,IF(AU100="snížená",2,IF(AU100="zákl. přenesená",4,IF(AU100="sníž. přenesená",5,3))))</f>
        <v>1</v>
      </c>
      <c r="CJ100" s="14">
        <f>IF(AT100="stavební čast",1,IF(AT100="investiční čast",2,3))</f>
        <v>1</v>
      </c>
      <c r="CK100" s="14" t="str">
        <f>IF(D100="Vyplň vlastní","","x")</f>
        <v/>
      </c>
    </row>
    <row r="101" s="2" customFormat="1" ht="19.92" customHeight="1">
      <c r="A101" s="37"/>
      <c r="B101" s="38"/>
      <c r="C101" s="39"/>
      <c r="D101" s="138" t="s">
        <v>90</v>
      </c>
      <c r="E101" s="131"/>
      <c r="F101" s="131"/>
      <c r="G101" s="131"/>
      <c r="H101" s="131"/>
      <c r="I101" s="131"/>
      <c r="J101" s="131"/>
      <c r="K101" s="131"/>
      <c r="L101" s="131"/>
      <c r="M101" s="131"/>
      <c r="N101" s="131"/>
      <c r="O101" s="131"/>
      <c r="P101" s="131"/>
      <c r="Q101" s="131"/>
      <c r="R101" s="131"/>
      <c r="S101" s="131"/>
      <c r="T101" s="131"/>
      <c r="U101" s="131"/>
      <c r="V101" s="131"/>
      <c r="W101" s="131"/>
      <c r="X101" s="131"/>
      <c r="Y101" s="131"/>
      <c r="Z101" s="131"/>
      <c r="AA101" s="131"/>
      <c r="AB101" s="131"/>
      <c r="AC101" s="39"/>
      <c r="AD101" s="39"/>
      <c r="AE101" s="39"/>
      <c r="AF101" s="39"/>
      <c r="AG101" s="132">
        <f>ROUND(AG94 * AS101, 2)</f>
        <v>0</v>
      </c>
      <c r="AH101" s="133"/>
      <c r="AI101" s="133"/>
      <c r="AJ101" s="133"/>
      <c r="AK101" s="133"/>
      <c r="AL101" s="133"/>
      <c r="AM101" s="133"/>
      <c r="AN101" s="133">
        <f>ROUND(AG101 + AV101, 2)</f>
        <v>0</v>
      </c>
      <c r="AO101" s="133"/>
      <c r="AP101" s="133"/>
      <c r="AQ101" s="39"/>
      <c r="AR101" s="40"/>
      <c r="AS101" s="139">
        <v>0</v>
      </c>
      <c r="AT101" s="140" t="s">
        <v>88</v>
      </c>
      <c r="AU101" s="140" t="s">
        <v>42</v>
      </c>
      <c r="AV101" s="141">
        <f>ROUND(IF(AU101="základní",AG101*L32,IF(AU101="snížená",AG101*L33,0)), 2)</f>
        <v>0</v>
      </c>
      <c r="AW101" s="37"/>
      <c r="AX101" s="37"/>
      <c r="AY101" s="37"/>
      <c r="AZ101" s="37"/>
      <c r="BA101" s="37"/>
      <c r="BB101" s="37"/>
      <c r="BC101" s="37"/>
      <c r="BD101" s="37"/>
      <c r="BE101" s="37"/>
      <c r="BV101" s="14" t="s">
        <v>91</v>
      </c>
      <c r="BY101" s="137">
        <f>IF(AU101="základní",AV101,0)</f>
        <v>0</v>
      </c>
      <c r="BZ101" s="137">
        <f>IF(AU101="snížená",AV101,0)</f>
        <v>0</v>
      </c>
      <c r="CA101" s="137">
        <v>0</v>
      </c>
      <c r="CB101" s="137">
        <v>0</v>
      </c>
      <c r="CC101" s="137">
        <v>0</v>
      </c>
      <c r="CD101" s="137">
        <f>IF(AU101="základní",AG101,0)</f>
        <v>0</v>
      </c>
      <c r="CE101" s="137">
        <f>IF(AU101="snížená",AG101,0)</f>
        <v>0</v>
      </c>
      <c r="CF101" s="137">
        <f>IF(AU101="zákl. přenesená",AG101,0)</f>
        <v>0</v>
      </c>
      <c r="CG101" s="137">
        <f>IF(AU101="sníž. přenesená",AG101,0)</f>
        <v>0</v>
      </c>
      <c r="CH101" s="137">
        <f>IF(AU101="nulová",AG101,0)</f>
        <v>0</v>
      </c>
      <c r="CI101" s="14">
        <f>IF(AU101="základní",1,IF(AU101="snížená",2,IF(AU101="zákl. přenesená",4,IF(AU101="sníž. přenesená",5,3))))</f>
        <v>1</v>
      </c>
      <c r="CJ101" s="14">
        <f>IF(AT101="stavební čast",1,IF(AT101="investiční čast",2,3))</f>
        <v>1</v>
      </c>
      <c r="CK101" s="14" t="str">
        <f>IF(D101="Vyplň vlastní","","x")</f>
        <v/>
      </c>
    </row>
    <row r="102" s="2" customFormat="1" ht="10.8" customHeight="1">
      <c r="A102" s="37"/>
      <c r="B102" s="38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40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</row>
    <row r="103" s="2" customFormat="1" ht="30" customHeight="1">
      <c r="A103" s="37"/>
      <c r="B103" s="38"/>
      <c r="C103" s="142" t="s">
        <v>92</v>
      </c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  <c r="Y103" s="143"/>
      <c r="Z103" s="143"/>
      <c r="AA103" s="143"/>
      <c r="AB103" s="143"/>
      <c r="AC103" s="143"/>
      <c r="AD103" s="143"/>
      <c r="AE103" s="143"/>
      <c r="AF103" s="143"/>
      <c r="AG103" s="144">
        <f>ROUND(AG94 + AG97, 2)</f>
        <v>0</v>
      </c>
      <c r="AH103" s="144"/>
      <c r="AI103" s="144"/>
      <c r="AJ103" s="144"/>
      <c r="AK103" s="144"/>
      <c r="AL103" s="144"/>
      <c r="AM103" s="144"/>
      <c r="AN103" s="144">
        <f>ROUND(AN94 + AN97, 2)</f>
        <v>0</v>
      </c>
      <c r="AO103" s="144"/>
      <c r="AP103" s="144"/>
      <c r="AQ103" s="143"/>
      <c r="AR103" s="40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</row>
    <row r="104" s="2" customFormat="1" ht="6.96" customHeight="1">
      <c r="A104" s="37"/>
      <c r="B104" s="65"/>
      <c r="C104" s="66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 s="66"/>
      <c r="V104" s="66"/>
      <c r="W104" s="66"/>
      <c r="X104" s="66"/>
      <c r="Y104" s="66"/>
      <c r="Z104" s="66"/>
      <c r="AA104" s="66"/>
      <c r="AB104" s="66"/>
      <c r="AC104" s="66"/>
      <c r="AD104" s="66"/>
      <c r="AE104" s="66"/>
      <c r="AF104" s="66"/>
      <c r="AG104" s="66"/>
      <c r="AH104" s="66"/>
      <c r="AI104" s="66"/>
      <c r="AJ104" s="66"/>
      <c r="AK104" s="66"/>
      <c r="AL104" s="66"/>
      <c r="AM104" s="66"/>
      <c r="AN104" s="66"/>
      <c r="AO104" s="66"/>
      <c r="AP104" s="66"/>
      <c r="AQ104" s="66"/>
      <c r="AR104" s="40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</row>
  </sheetData>
  <sheetProtection sheet="1" formatColumns="0" formatRows="0" objects="1" scenarios="1" spinCount="100000" saltValue="eiVGH1k5uuw8L1tUc/wGKWqrjLQCDjSBjJSXNu8dTy6zKTyP7agY74nqHb6Dnk9BVxQkzU1+42hkpnnl4OevWA==" hashValue="eOVrc8IzB2zNbupoPflcAx2vSoFbcXHxUsqp/3q4nhkTCRn1zAFCYSLizZJ6YjEQJzZvRpxnnRZVJdqPJSiZ0g==" algorithmName="SHA-512" password="CC35"/>
  <mergeCells count="60">
    <mergeCell ref="L85:AO85"/>
    <mergeCell ref="AM87:AN87"/>
    <mergeCell ref="AS89:AT91"/>
    <mergeCell ref="AM89:AP89"/>
    <mergeCell ref="AM90:AP90"/>
    <mergeCell ref="AN92:AP92"/>
    <mergeCell ref="C92:G92"/>
    <mergeCell ref="AG92:AM92"/>
    <mergeCell ref="I92:AF92"/>
    <mergeCell ref="J95:AF95"/>
    <mergeCell ref="D95:H95"/>
    <mergeCell ref="AN95:AP95"/>
    <mergeCell ref="AG95:AM95"/>
    <mergeCell ref="AG98:AM98"/>
    <mergeCell ref="D98:AB98"/>
    <mergeCell ref="AN98:AP98"/>
    <mergeCell ref="AG99:AM99"/>
    <mergeCell ref="D99:AB99"/>
    <mergeCell ref="AN99:AP99"/>
    <mergeCell ref="D100:AB100"/>
    <mergeCell ref="AG100:AM100"/>
    <mergeCell ref="AN100:AP100"/>
    <mergeCell ref="D101:AB101"/>
    <mergeCell ref="AG101:AM101"/>
    <mergeCell ref="AN101:AP101"/>
    <mergeCell ref="AG94:AM94"/>
    <mergeCell ref="AN94:AP94"/>
    <mergeCell ref="AG97:AM97"/>
    <mergeCell ref="AN97:AP97"/>
    <mergeCell ref="AG103:AM103"/>
    <mergeCell ref="AN103:AP103"/>
    <mergeCell ref="BE5:BE34"/>
    <mergeCell ref="K5:AO5"/>
    <mergeCell ref="K6:AO6"/>
    <mergeCell ref="E14:AJ14"/>
    <mergeCell ref="E23:AN23"/>
    <mergeCell ref="AK26:AO26"/>
    <mergeCell ref="AK27:AO27"/>
    <mergeCell ref="AK29:AO29"/>
    <mergeCell ref="W31:AE31"/>
    <mergeCell ref="L31:P31"/>
    <mergeCell ref="AK31:AO31"/>
    <mergeCell ref="L32:P32"/>
    <mergeCell ref="W32:AE32"/>
    <mergeCell ref="AK32:AO32"/>
    <mergeCell ref="L33:P33"/>
    <mergeCell ref="AK33:AO33"/>
    <mergeCell ref="W33:AE33"/>
    <mergeCell ref="L34:P34"/>
    <mergeCell ref="AK34:AO34"/>
    <mergeCell ref="W34:AE34"/>
    <mergeCell ref="W35:AE35"/>
    <mergeCell ref="L35:P35"/>
    <mergeCell ref="AK35:AO35"/>
    <mergeCell ref="AK36:AO36"/>
    <mergeCell ref="L36:P36"/>
    <mergeCell ref="W36:AE36"/>
    <mergeCell ref="X38:AB38"/>
    <mergeCell ref="AK38:AO38"/>
    <mergeCell ref="AR2:BE2"/>
  </mergeCells>
  <dataValidations count="2">
    <dataValidation type="list" allowBlank="1" showInputMessage="1" showErrorMessage="1" error="Povoleny jsou hodnoty základní, snížená, zákl. přenesená, sníž. přenesená, nulová." sqref="AU97:AU101">
      <formula1>"základní, snížená, zákl. přenesená, sníž. přenesená, nulová"</formula1>
    </dataValidation>
    <dataValidation type="list" allowBlank="1" showInputMessage="1" showErrorMessage="1" error="Povoleny jsou hodnoty stavební čast, technologická čast, investiční čast." sqref="AT97:AT101">
      <formula1>"stavební čast, technologická čast, investiční čast"</formula1>
    </dataValidation>
  </dataValidations>
  <hyperlinks>
    <hyperlink ref="A95" location="'2026-030 - Výstavba zpevn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5</v>
      </c>
    </row>
    <row r="3" hidden="1" s="1" customFormat="1" ht="6.96" customHeight="1">
      <c r="B3" s="145"/>
      <c r="C3" s="146"/>
      <c r="D3" s="146"/>
      <c r="E3" s="146"/>
      <c r="F3" s="146"/>
      <c r="G3" s="146"/>
      <c r="H3" s="146"/>
      <c r="I3" s="146"/>
      <c r="J3" s="146"/>
      <c r="K3" s="146"/>
      <c r="L3" s="17"/>
      <c r="AT3" s="14" t="s">
        <v>93</v>
      </c>
    </row>
    <row r="4" hidden="1" s="1" customFormat="1" ht="24.96" customHeight="1">
      <c r="B4" s="17"/>
      <c r="D4" s="147" t="s">
        <v>94</v>
      </c>
      <c r="L4" s="17"/>
      <c r="M4" s="148" t="s">
        <v>10</v>
      </c>
      <c r="AT4" s="14" t="s">
        <v>4</v>
      </c>
    </row>
    <row r="5" hidden="1" s="1" customFormat="1" ht="6.96" customHeight="1">
      <c r="B5" s="17"/>
      <c r="L5" s="17"/>
    </row>
    <row r="6" hidden="1" s="2" customFormat="1" ht="12" customHeight="1">
      <c r="A6" s="37"/>
      <c r="B6" s="40"/>
      <c r="C6" s="37"/>
      <c r="D6" s="149" t="s">
        <v>16</v>
      </c>
      <c r="E6" s="37"/>
      <c r="F6" s="37"/>
      <c r="G6" s="37"/>
      <c r="H6" s="37"/>
      <c r="I6" s="37"/>
      <c r="J6" s="37"/>
      <c r="K6" s="37"/>
      <c r="L6" s="62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</row>
    <row r="7" hidden="1" s="2" customFormat="1" ht="16.5" customHeight="1">
      <c r="A7" s="37"/>
      <c r="B7" s="40"/>
      <c r="C7" s="37"/>
      <c r="D7" s="37"/>
      <c r="E7" s="150" t="s">
        <v>17</v>
      </c>
      <c r="F7" s="37"/>
      <c r="G7" s="37"/>
      <c r="H7" s="37"/>
      <c r="I7" s="37"/>
      <c r="J7" s="37"/>
      <c r="K7" s="37"/>
      <c r="L7" s="62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</row>
    <row r="8" hidden="1" s="2" customFormat="1">
      <c r="A8" s="37"/>
      <c r="B8" s="40"/>
      <c r="C8" s="37"/>
      <c r="D8" s="37"/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hidden="1" s="2" customFormat="1" ht="12" customHeight="1">
      <c r="A9" s="37"/>
      <c r="B9" s="40"/>
      <c r="C9" s="37"/>
      <c r="D9" s="149" t="s">
        <v>18</v>
      </c>
      <c r="E9" s="37"/>
      <c r="F9" s="151" t="s">
        <v>1</v>
      </c>
      <c r="G9" s="37"/>
      <c r="H9" s="37"/>
      <c r="I9" s="149" t="s">
        <v>19</v>
      </c>
      <c r="J9" s="151" t="s">
        <v>1</v>
      </c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hidden="1" s="2" customFormat="1" ht="12" customHeight="1">
      <c r="A10" s="37"/>
      <c r="B10" s="40"/>
      <c r="C10" s="37"/>
      <c r="D10" s="149" t="s">
        <v>20</v>
      </c>
      <c r="E10" s="37"/>
      <c r="F10" s="151" t="s">
        <v>21</v>
      </c>
      <c r="G10" s="37"/>
      <c r="H10" s="37"/>
      <c r="I10" s="149" t="s">
        <v>22</v>
      </c>
      <c r="J10" s="152" t="str">
        <f>'Rekapitulace stavby'!AN8</f>
        <v>13. 4. 2026</v>
      </c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hidden="1" s="2" customFormat="1" ht="10.8" customHeight="1">
      <c r="A11" s="37"/>
      <c r="B11" s="40"/>
      <c r="C11" s="37"/>
      <c r="D11" s="37"/>
      <c r="E11" s="37"/>
      <c r="F11" s="37"/>
      <c r="G11" s="37"/>
      <c r="H11" s="37"/>
      <c r="I11" s="37"/>
      <c r="J11" s="37"/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hidden="1" s="2" customFormat="1" ht="12" customHeight="1">
      <c r="A12" s="37"/>
      <c r="B12" s="40"/>
      <c r="C12" s="37"/>
      <c r="D12" s="149" t="s">
        <v>24</v>
      </c>
      <c r="E12" s="37"/>
      <c r="F12" s="37"/>
      <c r="G12" s="37"/>
      <c r="H12" s="37"/>
      <c r="I12" s="149" t="s">
        <v>25</v>
      </c>
      <c r="J12" s="151" t="s">
        <v>1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hidden="1" s="2" customFormat="1" ht="18" customHeight="1">
      <c r="A13" s="37"/>
      <c r="B13" s="40"/>
      <c r="C13" s="37"/>
      <c r="D13" s="37"/>
      <c r="E13" s="151" t="s">
        <v>26</v>
      </c>
      <c r="F13" s="37"/>
      <c r="G13" s="37"/>
      <c r="H13" s="37"/>
      <c r="I13" s="149" t="s">
        <v>27</v>
      </c>
      <c r="J13" s="151" t="s">
        <v>1</v>
      </c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hidden="1" s="2" customFormat="1" ht="6.96" customHeight="1">
      <c r="A14" s="37"/>
      <c r="B14" s="40"/>
      <c r="C14" s="37"/>
      <c r="D14" s="37"/>
      <c r="E14" s="37"/>
      <c r="F14" s="37"/>
      <c r="G14" s="37"/>
      <c r="H14" s="37"/>
      <c r="I14" s="37"/>
      <c r="J14" s="37"/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hidden="1" s="2" customFormat="1" ht="12" customHeight="1">
      <c r="A15" s="37"/>
      <c r="B15" s="40"/>
      <c r="C15" s="37"/>
      <c r="D15" s="149" t="s">
        <v>28</v>
      </c>
      <c r="E15" s="37"/>
      <c r="F15" s="37"/>
      <c r="G15" s="37"/>
      <c r="H15" s="37"/>
      <c r="I15" s="149" t="s">
        <v>25</v>
      </c>
      <c r="J15" s="30" t="str">
        <f>'Rekapitulace stavby'!AN13</f>
        <v>Vyplň údaj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hidden="1" s="2" customFormat="1" ht="18" customHeight="1">
      <c r="A16" s="37"/>
      <c r="B16" s="40"/>
      <c r="C16" s="37"/>
      <c r="D16" s="37"/>
      <c r="E16" s="30" t="str">
        <f>'Rekapitulace stavby'!E14</f>
        <v>Vyplň údaj</v>
      </c>
      <c r="F16" s="151"/>
      <c r="G16" s="151"/>
      <c r="H16" s="151"/>
      <c r="I16" s="149" t="s">
        <v>27</v>
      </c>
      <c r="J16" s="30" t="str">
        <f>'Rekapitulace stavby'!AN14</f>
        <v>Vyplň údaj</v>
      </c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hidden="1" s="2" customFormat="1" ht="6.96" customHeight="1">
      <c r="A17" s="37"/>
      <c r="B17" s="40"/>
      <c r="C17" s="37"/>
      <c r="D17" s="37"/>
      <c r="E17" s="37"/>
      <c r="F17" s="37"/>
      <c r="G17" s="37"/>
      <c r="H17" s="37"/>
      <c r="I17" s="37"/>
      <c r="J17" s="37"/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hidden="1" s="2" customFormat="1" ht="12" customHeight="1">
      <c r="A18" s="37"/>
      <c r="B18" s="40"/>
      <c r="C18" s="37"/>
      <c r="D18" s="149" t="s">
        <v>30</v>
      </c>
      <c r="E18" s="37"/>
      <c r="F18" s="37"/>
      <c r="G18" s="37"/>
      <c r="H18" s="37"/>
      <c r="I18" s="149" t="s">
        <v>25</v>
      </c>
      <c r="J18" s="151" t="s">
        <v>1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hidden="1" s="2" customFormat="1" ht="18" customHeight="1">
      <c r="A19" s="37"/>
      <c r="B19" s="40"/>
      <c r="C19" s="37"/>
      <c r="D19" s="37"/>
      <c r="E19" s="151" t="s">
        <v>31</v>
      </c>
      <c r="F19" s="37"/>
      <c r="G19" s="37"/>
      <c r="H19" s="37"/>
      <c r="I19" s="149" t="s">
        <v>27</v>
      </c>
      <c r="J19" s="151" t="s">
        <v>1</v>
      </c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hidden="1" s="2" customFormat="1" ht="6.96" customHeight="1">
      <c r="A20" s="37"/>
      <c r="B20" s="40"/>
      <c r="C20" s="37"/>
      <c r="D20" s="37"/>
      <c r="E20" s="37"/>
      <c r="F20" s="37"/>
      <c r="G20" s="37"/>
      <c r="H20" s="37"/>
      <c r="I20" s="37"/>
      <c r="J20" s="37"/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hidden="1" s="2" customFormat="1" ht="12" customHeight="1">
      <c r="A21" s="37"/>
      <c r="B21" s="40"/>
      <c r="C21" s="37"/>
      <c r="D21" s="149" t="s">
        <v>33</v>
      </c>
      <c r="E21" s="37"/>
      <c r="F21" s="37"/>
      <c r="G21" s="37"/>
      <c r="H21" s="37"/>
      <c r="I21" s="149" t="s">
        <v>25</v>
      </c>
      <c r="J21" s="151" t="s">
        <v>1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hidden="1" s="2" customFormat="1" ht="18" customHeight="1">
      <c r="A22" s="37"/>
      <c r="B22" s="40"/>
      <c r="C22" s="37"/>
      <c r="D22" s="37"/>
      <c r="E22" s="151" t="s">
        <v>31</v>
      </c>
      <c r="F22" s="37"/>
      <c r="G22" s="37"/>
      <c r="H22" s="37"/>
      <c r="I22" s="149" t="s">
        <v>27</v>
      </c>
      <c r="J22" s="151" t="s">
        <v>1</v>
      </c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hidden="1" s="2" customFormat="1" ht="6.96" customHeight="1">
      <c r="A23" s="37"/>
      <c r="B23" s="40"/>
      <c r="C23" s="37"/>
      <c r="D23" s="37"/>
      <c r="E23" s="37"/>
      <c r="F23" s="37"/>
      <c r="G23" s="37"/>
      <c r="H23" s="37"/>
      <c r="I23" s="37"/>
      <c r="J23" s="37"/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hidden="1" s="2" customFormat="1" ht="12" customHeight="1">
      <c r="A24" s="37"/>
      <c r="B24" s="40"/>
      <c r="C24" s="37"/>
      <c r="D24" s="149" t="s">
        <v>34</v>
      </c>
      <c r="E24" s="37"/>
      <c r="F24" s="37"/>
      <c r="G24" s="37"/>
      <c r="H24" s="37"/>
      <c r="I24" s="37"/>
      <c r="J24" s="37"/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hidden="1" s="8" customFormat="1" ht="16.5" customHeight="1">
      <c r="A25" s="153"/>
      <c r="B25" s="154"/>
      <c r="C25" s="153"/>
      <c r="D25" s="153"/>
      <c r="E25" s="155" t="s">
        <v>1</v>
      </c>
      <c r="F25" s="155"/>
      <c r="G25" s="155"/>
      <c r="H25" s="155"/>
      <c r="I25" s="153"/>
      <c r="J25" s="153"/>
      <c r="K25" s="153"/>
      <c r="L25" s="156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</row>
    <row r="26" hidden="1" s="2" customFormat="1" ht="6.96" customHeight="1">
      <c r="A26" s="37"/>
      <c r="B26" s="40"/>
      <c r="C26" s="37"/>
      <c r="D26" s="37"/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hidden="1" s="2" customFormat="1" ht="6.96" customHeight="1">
      <c r="A27" s="37"/>
      <c r="B27" s="40"/>
      <c r="C27" s="37"/>
      <c r="D27" s="157"/>
      <c r="E27" s="157"/>
      <c r="F27" s="157"/>
      <c r="G27" s="157"/>
      <c r="H27" s="157"/>
      <c r="I27" s="157"/>
      <c r="J27" s="157"/>
      <c r="K27" s="157"/>
      <c r="L27" s="62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hidden="1" s="2" customFormat="1" ht="25.44" customHeight="1">
      <c r="A28" s="37"/>
      <c r="B28" s="40"/>
      <c r="C28" s="37"/>
      <c r="D28" s="158" t="s">
        <v>37</v>
      </c>
      <c r="E28" s="37"/>
      <c r="F28" s="37"/>
      <c r="G28" s="37"/>
      <c r="H28" s="37"/>
      <c r="I28" s="37"/>
      <c r="J28" s="159">
        <f>ROUND(J117, 2)</f>
        <v>0</v>
      </c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hidden="1" s="2" customFormat="1" ht="6.96" customHeight="1">
      <c r="A29" s="37"/>
      <c r="B29" s="40"/>
      <c r="C29" s="37"/>
      <c r="D29" s="157"/>
      <c r="E29" s="157"/>
      <c r="F29" s="157"/>
      <c r="G29" s="157"/>
      <c r="H29" s="157"/>
      <c r="I29" s="157"/>
      <c r="J29" s="157"/>
      <c r="K29" s="157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hidden="1" s="2" customFormat="1" ht="14.4" customHeight="1">
      <c r="A30" s="37"/>
      <c r="B30" s="40"/>
      <c r="C30" s="37"/>
      <c r="D30" s="37"/>
      <c r="E30" s="37"/>
      <c r="F30" s="160" t="s">
        <v>39</v>
      </c>
      <c r="G30" s="37"/>
      <c r="H30" s="37"/>
      <c r="I30" s="160" t="s">
        <v>38</v>
      </c>
      <c r="J30" s="160" t="s">
        <v>40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hidden="1" s="2" customFormat="1" ht="14.4" customHeight="1">
      <c r="A31" s="37"/>
      <c r="B31" s="40"/>
      <c r="C31" s="37"/>
      <c r="D31" s="161" t="s">
        <v>41</v>
      </c>
      <c r="E31" s="149" t="s">
        <v>42</v>
      </c>
      <c r="F31" s="162">
        <f>ROUND((SUM(BE117:BE141)),  2)</f>
        <v>0</v>
      </c>
      <c r="G31" s="37"/>
      <c r="H31" s="37"/>
      <c r="I31" s="163">
        <v>0.20999999999999999</v>
      </c>
      <c r="J31" s="162">
        <f>ROUND(((SUM(BE117:BE141))*I31),  2)</f>
        <v>0</v>
      </c>
      <c r="K31" s="37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hidden="1" s="2" customFormat="1" ht="14.4" customHeight="1">
      <c r="A32" s="37"/>
      <c r="B32" s="40"/>
      <c r="C32" s="37"/>
      <c r="D32" s="37"/>
      <c r="E32" s="149" t="s">
        <v>43</v>
      </c>
      <c r="F32" s="162">
        <f>ROUND((SUM(BF117:BF141)),  2)</f>
        <v>0</v>
      </c>
      <c r="G32" s="37"/>
      <c r="H32" s="37"/>
      <c r="I32" s="163">
        <v>0.12</v>
      </c>
      <c r="J32" s="162">
        <f>ROUND(((SUM(BF117:BF141))*I32),  2)</f>
        <v>0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hidden="1" s="2" customFormat="1" ht="14.4" customHeight="1">
      <c r="A33" s="37"/>
      <c r="B33" s="40"/>
      <c r="C33" s="37"/>
      <c r="D33" s="37"/>
      <c r="E33" s="149" t="s">
        <v>44</v>
      </c>
      <c r="F33" s="162">
        <f>ROUND((SUM(BG117:BG141)),  2)</f>
        <v>0</v>
      </c>
      <c r="G33" s="37"/>
      <c r="H33" s="37"/>
      <c r="I33" s="163">
        <v>0.20999999999999999</v>
      </c>
      <c r="J33" s="162">
        <f>0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hidden="1" s="2" customFormat="1" ht="14.4" customHeight="1">
      <c r="A34" s="37"/>
      <c r="B34" s="40"/>
      <c r="C34" s="37"/>
      <c r="D34" s="37"/>
      <c r="E34" s="149" t="s">
        <v>45</v>
      </c>
      <c r="F34" s="162">
        <f>ROUND((SUM(BH117:BH141)),  2)</f>
        <v>0</v>
      </c>
      <c r="G34" s="37"/>
      <c r="H34" s="37"/>
      <c r="I34" s="163">
        <v>0.12</v>
      </c>
      <c r="J34" s="162">
        <f>0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0"/>
      <c r="C35" s="37"/>
      <c r="D35" s="37"/>
      <c r="E35" s="149" t="s">
        <v>46</v>
      </c>
      <c r="F35" s="162">
        <f>ROUND((SUM(BI117:BI141)),  2)</f>
        <v>0</v>
      </c>
      <c r="G35" s="37"/>
      <c r="H35" s="37"/>
      <c r="I35" s="163">
        <v>0</v>
      </c>
      <c r="J35" s="162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6.96" customHeight="1">
      <c r="A36" s="37"/>
      <c r="B36" s="40"/>
      <c r="C36" s="37"/>
      <c r="D36" s="37"/>
      <c r="E36" s="37"/>
      <c r="F36" s="37"/>
      <c r="G36" s="37"/>
      <c r="H36" s="37"/>
      <c r="I36" s="37"/>
      <c r="J36" s="37"/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25.44" customHeight="1">
      <c r="A37" s="37"/>
      <c r="B37" s="40"/>
      <c r="C37" s="164"/>
      <c r="D37" s="165" t="s">
        <v>47</v>
      </c>
      <c r="E37" s="166"/>
      <c r="F37" s="166"/>
      <c r="G37" s="167" t="s">
        <v>48</v>
      </c>
      <c r="H37" s="168" t="s">
        <v>49</v>
      </c>
      <c r="I37" s="166"/>
      <c r="J37" s="169">
        <f>SUM(J28:J35)</f>
        <v>0</v>
      </c>
      <c r="K37" s="170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40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1" customFormat="1" ht="14.4" customHeight="1">
      <c r="B39" s="17"/>
      <c r="L39" s="17"/>
    </row>
    <row r="40" hidden="1" s="1" customFormat="1" ht="14.4" customHeight="1">
      <c r="B40" s="17"/>
      <c r="L40" s="17"/>
    </row>
    <row r="41" hidden="1" s="1" customFormat="1" ht="14.4" customHeight="1">
      <c r="B41" s="17"/>
      <c r="L41" s="17"/>
    </row>
    <row r="42" hidden="1" s="1" customFormat="1" ht="14.4" customHeight="1">
      <c r="B42" s="17"/>
      <c r="L42" s="17"/>
    </row>
    <row r="43" hidden="1" s="1" customFormat="1" ht="14.4" customHeight="1">
      <c r="B43" s="17"/>
      <c r="L43" s="17"/>
    </row>
    <row r="44" hidden="1" s="1" customFormat="1" ht="14.4" customHeight="1">
      <c r="B44" s="17"/>
      <c r="L44" s="17"/>
    </row>
    <row r="45" hidden="1" s="1" customFormat="1" ht="14.4" customHeight="1">
      <c r="B45" s="17"/>
      <c r="L45" s="17"/>
    </row>
    <row r="46" hidden="1" s="1" customFormat="1" ht="14.4" customHeight="1">
      <c r="B46" s="17"/>
      <c r="L46" s="17"/>
    </row>
    <row r="47" hidden="1" s="1" customFormat="1" ht="14.4" customHeight="1">
      <c r="B47" s="17"/>
      <c r="L47" s="17"/>
    </row>
    <row r="48" hidden="1" s="1" customFormat="1" ht="14.4" customHeight="1">
      <c r="B48" s="17"/>
      <c r="L48" s="17"/>
    </row>
    <row r="49" hidden="1" s="1" customFormat="1" ht="14.4" customHeight="1">
      <c r="B49" s="17"/>
      <c r="L49" s="17"/>
    </row>
    <row r="50" hidden="1" s="2" customFormat="1" ht="14.4" customHeight="1">
      <c r="B50" s="62"/>
      <c r="D50" s="171" t="s">
        <v>50</v>
      </c>
      <c r="E50" s="172"/>
      <c r="F50" s="172"/>
      <c r="G50" s="171" t="s">
        <v>51</v>
      </c>
      <c r="H50" s="172"/>
      <c r="I50" s="172"/>
      <c r="J50" s="172"/>
      <c r="K50" s="172"/>
      <c r="L50" s="62"/>
    </row>
    <row r="51" hidden="1">
      <c r="B51" s="17"/>
      <c r="L51" s="17"/>
    </row>
    <row r="52" hidden="1">
      <c r="B52" s="17"/>
      <c r="L52" s="17"/>
    </row>
    <row r="53" hidden="1">
      <c r="B53" s="17"/>
      <c r="L53" s="17"/>
    </row>
    <row r="54" hidden="1">
      <c r="B54" s="17"/>
      <c r="L54" s="17"/>
    </row>
    <row r="55" hidden="1">
      <c r="B55" s="17"/>
      <c r="L55" s="17"/>
    </row>
    <row r="56" hidden="1">
      <c r="B56" s="17"/>
      <c r="L56" s="17"/>
    </row>
    <row r="57" hidden="1">
      <c r="B57" s="17"/>
      <c r="L57" s="17"/>
    </row>
    <row r="58" hidden="1">
      <c r="B58" s="17"/>
      <c r="L58" s="17"/>
    </row>
    <row r="59" hidden="1">
      <c r="B59" s="17"/>
      <c r="L59" s="17"/>
    </row>
    <row r="60" hidden="1">
      <c r="B60" s="17"/>
      <c r="L60" s="17"/>
    </row>
    <row r="61" hidden="1" s="2" customFormat="1">
      <c r="A61" s="37"/>
      <c r="B61" s="40"/>
      <c r="C61" s="37"/>
      <c r="D61" s="173" t="s">
        <v>52</v>
      </c>
      <c r="E61" s="174"/>
      <c r="F61" s="175" t="s">
        <v>53</v>
      </c>
      <c r="G61" s="173" t="s">
        <v>52</v>
      </c>
      <c r="H61" s="174"/>
      <c r="I61" s="174"/>
      <c r="J61" s="176" t="s">
        <v>53</v>
      </c>
      <c r="K61" s="174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hidden="1">
      <c r="B62" s="17"/>
      <c r="L62" s="17"/>
    </row>
    <row r="63" hidden="1">
      <c r="B63" s="17"/>
      <c r="L63" s="17"/>
    </row>
    <row r="64" hidden="1">
      <c r="B64" s="17"/>
      <c r="L64" s="17"/>
    </row>
    <row r="65" hidden="1" s="2" customFormat="1">
      <c r="A65" s="37"/>
      <c r="B65" s="40"/>
      <c r="C65" s="37"/>
      <c r="D65" s="171" t="s">
        <v>54</v>
      </c>
      <c r="E65" s="177"/>
      <c r="F65" s="177"/>
      <c r="G65" s="171" t="s">
        <v>55</v>
      </c>
      <c r="H65" s="177"/>
      <c r="I65" s="177"/>
      <c r="J65" s="177"/>
      <c r="K65" s="177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hidden="1">
      <c r="B66" s="17"/>
      <c r="L66" s="17"/>
    </row>
    <row r="67" hidden="1">
      <c r="B67" s="17"/>
      <c r="L67" s="17"/>
    </row>
    <row r="68" hidden="1">
      <c r="B68" s="17"/>
      <c r="L68" s="17"/>
    </row>
    <row r="69" hidden="1">
      <c r="B69" s="17"/>
      <c r="L69" s="17"/>
    </row>
    <row r="70" hidden="1">
      <c r="B70" s="17"/>
      <c r="L70" s="17"/>
    </row>
    <row r="71" hidden="1">
      <c r="B71" s="17"/>
      <c r="L71" s="17"/>
    </row>
    <row r="72" hidden="1">
      <c r="B72" s="17"/>
      <c r="L72" s="17"/>
    </row>
    <row r="73" hidden="1">
      <c r="B73" s="17"/>
      <c r="L73" s="17"/>
    </row>
    <row r="74" hidden="1">
      <c r="B74" s="17"/>
      <c r="L74" s="17"/>
    </row>
    <row r="75" hidden="1">
      <c r="B75" s="17"/>
      <c r="L75" s="17"/>
    </row>
    <row r="76" hidden="1" s="2" customFormat="1">
      <c r="A76" s="37"/>
      <c r="B76" s="40"/>
      <c r="C76" s="37"/>
      <c r="D76" s="173" t="s">
        <v>52</v>
      </c>
      <c r="E76" s="174"/>
      <c r="F76" s="175" t="s">
        <v>53</v>
      </c>
      <c r="G76" s="173" t="s">
        <v>52</v>
      </c>
      <c r="H76" s="174"/>
      <c r="I76" s="174"/>
      <c r="J76" s="176" t="s">
        <v>53</v>
      </c>
      <c r="K76" s="174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hidden="1" s="2" customFormat="1" ht="14.4" customHeight="1">
      <c r="A77" s="37"/>
      <c r="B77" s="178"/>
      <c r="C77" s="179"/>
      <c r="D77" s="179"/>
      <c r="E77" s="179"/>
      <c r="F77" s="179"/>
      <c r="G77" s="179"/>
      <c r="H77" s="179"/>
      <c r="I77" s="179"/>
      <c r="J77" s="179"/>
      <c r="K77" s="179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hidden="1"/>
    <row r="79" hidden="1"/>
    <row r="80" hidden="1"/>
    <row r="81" s="2" customFormat="1" ht="6.96" customHeight="1">
      <c r="A81" s="37"/>
      <c r="B81" s="180"/>
      <c r="C81" s="181"/>
      <c r="D81" s="181"/>
      <c r="E81" s="181"/>
      <c r="F81" s="181"/>
      <c r="G81" s="181"/>
      <c r="H81" s="181"/>
      <c r="I81" s="181"/>
      <c r="J81" s="181"/>
      <c r="K81" s="181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0" t="s">
        <v>95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29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75" t="str">
        <f>E7</f>
        <v>Výstavba zpevněné plochy - zámková dlažba</v>
      </c>
      <c r="F85" s="39"/>
      <c r="G85" s="39"/>
      <c r="H85" s="39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2" customHeight="1">
      <c r="A87" s="37"/>
      <c r="B87" s="38"/>
      <c r="C87" s="29" t="s">
        <v>20</v>
      </c>
      <c r="D87" s="39"/>
      <c r="E87" s="39"/>
      <c r="F87" s="24" t="str">
        <f>F10</f>
        <v>p.č.st. 42/2, K.Ú. Malotice</v>
      </c>
      <c r="G87" s="39"/>
      <c r="H87" s="39"/>
      <c r="I87" s="29" t="s">
        <v>22</v>
      </c>
      <c r="J87" s="78" t="str">
        <f>IF(J10="","",J10)</f>
        <v>13. 4. 2026</v>
      </c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5.15" customHeight="1">
      <c r="A89" s="37"/>
      <c r="B89" s="38"/>
      <c r="C89" s="29" t="s">
        <v>24</v>
      </c>
      <c r="D89" s="39"/>
      <c r="E89" s="39"/>
      <c r="F89" s="24" t="str">
        <f>E13</f>
        <v>Obec Malotice, č. p. 35, 28163 Malotice</v>
      </c>
      <c r="G89" s="39"/>
      <c r="H89" s="39"/>
      <c r="I89" s="29" t="s">
        <v>30</v>
      </c>
      <c r="J89" s="33" t="str">
        <f>E19</f>
        <v>KFJ project s.r.o.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15.15" customHeight="1">
      <c r="A90" s="37"/>
      <c r="B90" s="38"/>
      <c r="C90" s="29" t="s">
        <v>28</v>
      </c>
      <c r="D90" s="39"/>
      <c r="E90" s="39"/>
      <c r="F90" s="24" t="str">
        <f>IF(E16="","",E16)</f>
        <v>Vyplň údaj</v>
      </c>
      <c r="G90" s="39"/>
      <c r="H90" s="39"/>
      <c r="I90" s="29" t="s">
        <v>33</v>
      </c>
      <c r="J90" s="33" t="str">
        <f>E22</f>
        <v>KFJ project s.r.o.</v>
      </c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0.32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29.28" customHeight="1">
      <c r="A92" s="37"/>
      <c r="B92" s="38"/>
      <c r="C92" s="182" t="s">
        <v>96</v>
      </c>
      <c r="D92" s="143"/>
      <c r="E92" s="143"/>
      <c r="F92" s="143"/>
      <c r="G92" s="143"/>
      <c r="H92" s="143"/>
      <c r="I92" s="143"/>
      <c r="J92" s="183" t="s">
        <v>97</v>
      </c>
      <c r="K92" s="143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2.8" customHeight="1">
      <c r="A94" s="37"/>
      <c r="B94" s="38"/>
      <c r="C94" s="184" t="s">
        <v>98</v>
      </c>
      <c r="D94" s="39"/>
      <c r="E94" s="39"/>
      <c r="F94" s="39"/>
      <c r="G94" s="39"/>
      <c r="H94" s="39"/>
      <c r="I94" s="39"/>
      <c r="J94" s="109">
        <f>J117</f>
        <v>0</v>
      </c>
      <c r="K94" s="39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U94" s="14" t="s">
        <v>99</v>
      </c>
    </row>
    <row r="95" s="9" customFormat="1" ht="24.96" customHeight="1">
      <c r="A95" s="9"/>
      <c r="B95" s="185"/>
      <c r="C95" s="186"/>
      <c r="D95" s="187" t="s">
        <v>100</v>
      </c>
      <c r="E95" s="188"/>
      <c r="F95" s="188"/>
      <c r="G95" s="188"/>
      <c r="H95" s="188"/>
      <c r="I95" s="188"/>
      <c r="J95" s="189">
        <f>J118</f>
        <v>0</v>
      </c>
      <c r="K95" s="186"/>
      <c r="L95" s="190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s="10" customFormat="1" ht="19.92" customHeight="1">
      <c r="A96" s="10"/>
      <c r="B96" s="191"/>
      <c r="C96" s="192"/>
      <c r="D96" s="193" t="s">
        <v>101</v>
      </c>
      <c r="E96" s="194"/>
      <c r="F96" s="194"/>
      <c r="G96" s="194"/>
      <c r="H96" s="194"/>
      <c r="I96" s="194"/>
      <c r="J96" s="195">
        <f>J119</f>
        <v>0</v>
      </c>
      <c r="K96" s="192"/>
      <c r="L96" s="196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="10" customFormat="1" ht="19.92" customHeight="1">
      <c r="A97" s="10"/>
      <c r="B97" s="191"/>
      <c r="C97" s="192"/>
      <c r="D97" s="193" t="s">
        <v>102</v>
      </c>
      <c r="E97" s="194"/>
      <c r="F97" s="194"/>
      <c r="G97" s="194"/>
      <c r="H97" s="194"/>
      <c r="I97" s="194"/>
      <c r="J97" s="195">
        <f>J129</f>
        <v>0</v>
      </c>
      <c r="K97" s="192"/>
      <c r="L97" s="196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191"/>
      <c r="C98" s="192"/>
      <c r="D98" s="193" t="s">
        <v>103</v>
      </c>
      <c r="E98" s="194"/>
      <c r="F98" s="194"/>
      <c r="G98" s="194"/>
      <c r="H98" s="194"/>
      <c r="I98" s="194"/>
      <c r="J98" s="195">
        <f>J134</f>
        <v>0</v>
      </c>
      <c r="K98" s="192"/>
      <c r="L98" s="19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1"/>
      <c r="C99" s="192"/>
      <c r="D99" s="193" t="s">
        <v>104</v>
      </c>
      <c r="E99" s="194"/>
      <c r="F99" s="194"/>
      <c r="G99" s="194"/>
      <c r="H99" s="194"/>
      <c r="I99" s="194"/>
      <c r="J99" s="195">
        <f>J139</f>
        <v>0</v>
      </c>
      <c r="K99" s="192"/>
      <c r="L99" s="19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2" customFormat="1" ht="21.84" customHeight="1">
      <c r="A100" s="37"/>
      <c r="B100" s="38"/>
      <c r="C100" s="39"/>
      <c r="D100" s="39"/>
      <c r="E100" s="39"/>
      <c r="F100" s="39"/>
      <c r="G100" s="39"/>
      <c r="H100" s="39"/>
      <c r="I100" s="39"/>
      <c r="J100" s="39"/>
      <c r="K100" s="39"/>
      <c r="L100" s="62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="2" customFormat="1" ht="6.96" customHeight="1">
      <c r="A101" s="37"/>
      <c r="B101" s="65"/>
      <c r="C101" s="66"/>
      <c r="D101" s="66"/>
      <c r="E101" s="66"/>
      <c r="F101" s="66"/>
      <c r="G101" s="66"/>
      <c r="H101" s="66"/>
      <c r="I101" s="66"/>
      <c r="J101" s="66"/>
      <c r="K101" s="66"/>
      <c r="L101" s="62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5" s="2" customFormat="1" ht="6.96" customHeight="1">
      <c r="A105" s="37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24.96" customHeight="1">
      <c r="A106" s="37"/>
      <c r="B106" s="38"/>
      <c r="C106" s="20" t="s">
        <v>105</v>
      </c>
      <c r="D106" s="39"/>
      <c r="E106" s="39"/>
      <c r="F106" s="39"/>
      <c r="G106" s="39"/>
      <c r="H106" s="39"/>
      <c r="I106" s="39"/>
      <c r="J106" s="39"/>
      <c r="K106" s="39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6.96" customHeight="1">
      <c r="A107" s="37"/>
      <c r="B107" s="38"/>
      <c r="C107" s="39"/>
      <c r="D107" s="39"/>
      <c r="E107" s="39"/>
      <c r="F107" s="39"/>
      <c r="G107" s="39"/>
      <c r="H107" s="39"/>
      <c r="I107" s="39"/>
      <c r="J107" s="39"/>
      <c r="K107" s="39"/>
      <c r="L107" s="62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2" customHeight="1">
      <c r="A108" s="37"/>
      <c r="B108" s="38"/>
      <c r="C108" s="29" t="s">
        <v>16</v>
      </c>
      <c r="D108" s="39"/>
      <c r="E108" s="39"/>
      <c r="F108" s="39"/>
      <c r="G108" s="39"/>
      <c r="H108" s="39"/>
      <c r="I108" s="39"/>
      <c r="J108" s="39"/>
      <c r="K108" s="39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6.5" customHeight="1">
      <c r="A109" s="37"/>
      <c r="B109" s="38"/>
      <c r="C109" s="39"/>
      <c r="D109" s="39"/>
      <c r="E109" s="75" t="str">
        <f>E7</f>
        <v>Výstavba zpevněné plochy - zámková dlažba</v>
      </c>
      <c r="F109" s="39"/>
      <c r="G109" s="39"/>
      <c r="H109" s="39"/>
      <c r="I109" s="39"/>
      <c r="J109" s="39"/>
      <c r="K109" s="39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9"/>
      <c r="D110" s="39"/>
      <c r="E110" s="39"/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29" t="s">
        <v>20</v>
      </c>
      <c r="D111" s="39"/>
      <c r="E111" s="39"/>
      <c r="F111" s="24" t="str">
        <f>F10</f>
        <v>p.č.st. 42/2, K.Ú. Malotice</v>
      </c>
      <c r="G111" s="39"/>
      <c r="H111" s="39"/>
      <c r="I111" s="29" t="s">
        <v>22</v>
      </c>
      <c r="J111" s="78" t="str">
        <f>IF(J10="","",J10)</f>
        <v>13. 4. 2026</v>
      </c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9"/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5.15" customHeight="1">
      <c r="A113" s="37"/>
      <c r="B113" s="38"/>
      <c r="C113" s="29" t="s">
        <v>24</v>
      </c>
      <c r="D113" s="39"/>
      <c r="E113" s="39"/>
      <c r="F113" s="24" t="str">
        <f>E13</f>
        <v>Obec Malotice, č. p. 35, 28163 Malotice</v>
      </c>
      <c r="G113" s="39"/>
      <c r="H113" s="39"/>
      <c r="I113" s="29" t="s">
        <v>30</v>
      </c>
      <c r="J113" s="33" t="str">
        <f>E19</f>
        <v>KFJ project s.r.o.</v>
      </c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5.15" customHeight="1">
      <c r="A114" s="37"/>
      <c r="B114" s="38"/>
      <c r="C114" s="29" t="s">
        <v>28</v>
      </c>
      <c r="D114" s="39"/>
      <c r="E114" s="39"/>
      <c r="F114" s="24" t="str">
        <f>IF(E16="","",E16)</f>
        <v>Vyplň údaj</v>
      </c>
      <c r="G114" s="39"/>
      <c r="H114" s="39"/>
      <c r="I114" s="29" t="s">
        <v>33</v>
      </c>
      <c r="J114" s="33" t="str">
        <f>E22</f>
        <v>KFJ project s.r.o.</v>
      </c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0.32" customHeight="1">
      <c r="A115" s="37"/>
      <c r="B115" s="38"/>
      <c r="C115" s="39"/>
      <c r="D115" s="39"/>
      <c r="E115" s="39"/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11" customFormat="1" ht="29.28" customHeight="1">
      <c r="A116" s="197"/>
      <c r="B116" s="198"/>
      <c r="C116" s="199" t="s">
        <v>106</v>
      </c>
      <c r="D116" s="200" t="s">
        <v>62</v>
      </c>
      <c r="E116" s="200" t="s">
        <v>58</v>
      </c>
      <c r="F116" s="200" t="s">
        <v>59</v>
      </c>
      <c r="G116" s="200" t="s">
        <v>107</v>
      </c>
      <c r="H116" s="200" t="s">
        <v>108</v>
      </c>
      <c r="I116" s="200" t="s">
        <v>109</v>
      </c>
      <c r="J116" s="201" t="s">
        <v>97</v>
      </c>
      <c r="K116" s="202" t="s">
        <v>110</v>
      </c>
      <c r="L116" s="203"/>
      <c r="M116" s="99" t="s">
        <v>1</v>
      </c>
      <c r="N116" s="100" t="s">
        <v>41</v>
      </c>
      <c r="O116" s="100" t="s">
        <v>111</v>
      </c>
      <c r="P116" s="100" t="s">
        <v>112</v>
      </c>
      <c r="Q116" s="100" t="s">
        <v>113</v>
      </c>
      <c r="R116" s="100" t="s">
        <v>114</v>
      </c>
      <c r="S116" s="100" t="s">
        <v>115</v>
      </c>
      <c r="T116" s="101" t="s">
        <v>116</v>
      </c>
      <c r="U116" s="197"/>
      <c r="V116" s="197"/>
      <c r="W116" s="197"/>
      <c r="X116" s="197"/>
      <c r="Y116" s="197"/>
      <c r="Z116" s="197"/>
      <c r="AA116" s="197"/>
      <c r="AB116" s="197"/>
      <c r="AC116" s="197"/>
      <c r="AD116" s="197"/>
      <c r="AE116" s="197"/>
    </row>
    <row r="117" s="2" customFormat="1" ht="22.8" customHeight="1">
      <c r="A117" s="37"/>
      <c r="B117" s="38"/>
      <c r="C117" s="106" t="s">
        <v>117</v>
      </c>
      <c r="D117" s="39"/>
      <c r="E117" s="39"/>
      <c r="F117" s="39"/>
      <c r="G117" s="39"/>
      <c r="H117" s="39"/>
      <c r="I117" s="39"/>
      <c r="J117" s="204">
        <f>BK117</f>
        <v>0</v>
      </c>
      <c r="K117" s="39"/>
      <c r="L117" s="40"/>
      <c r="M117" s="102"/>
      <c r="N117" s="205"/>
      <c r="O117" s="103"/>
      <c r="P117" s="206">
        <f>P118</f>
        <v>0</v>
      </c>
      <c r="Q117" s="103"/>
      <c r="R117" s="206">
        <f>R118</f>
        <v>73.517064899999994</v>
      </c>
      <c r="S117" s="103"/>
      <c r="T117" s="207">
        <f>T118</f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T117" s="14" t="s">
        <v>76</v>
      </c>
      <c r="AU117" s="14" t="s">
        <v>99</v>
      </c>
      <c r="BK117" s="208">
        <f>BK118</f>
        <v>0</v>
      </c>
    </row>
    <row r="118" s="12" customFormat="1" ht="25.92" customHeight="1">
      <c r="A118" s="12"/>
      <c r="B118" s="209"/>
      <c r="C118" s="210"/>
      <c r="D118" s="211" t="s">
        <v>76</v>
      </c>
      <c r="E118" s="212" t="s">
        <v>118</v>
      </c>
      <c r="F118" s="212" t="s">
        <v>119</v>
      </c>
      <c r="G118" s="210"/>
      <c r="H118" s="210"/>
      <c r="I118" s="213"/>
      <c r="J118" s="214">
        <f>BK118</f>
        <v>0</v>
      </c>
      <c r="K118" s="210"/>
      <c r="L118" s="215"/>
      <c r="M118" s="216"/>
      <c r="N118" s="217"/>
      <c r="O118" s="217"/>
      <c r="P118" s="218">
        <f>P119+P129+P134+P139</f>
        <v>0</v>
      </c>
      <c r="Q118" s="217"/>
      <c r="R118" s="218">
        <f>R119+R129+R134+R139</f>
        <v>73.517064899999994</v>
      </c>
      <c r="S118" s="217"/>
      <c r="T118" s="219">
        <f>T119+T129+T134+T139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20" t="s">
        <v>82</v>
      </c>
      <c r="AT118" s="221" t="s">
        <v>76</v>
      </c>
      <c r="AU118" s="221" t="s">
        <v>77</v>
      </c>
      <c r="AY118" s="220" t="s">
        <v>120</v>
      </c>
      <c r="BK118" s="222">
        <f>BK119+BK129+BK134+BK139</f>
        <v>0</v>
      </c>
    </row>
    <row r="119" s="12" customFormat="1" ht="22.8" customHeight="1">
      <c r="A119" s="12"/>
      <c r="B119" s="209"/>
      <c r="C119" s="210"/>
      <c r="D119" s="211" t="s">
        <v>76</v>
      </c>
      <c r="E119" s="223" t="s">
        <v>82</v>
      </c>
      <c r="F119" s="223" t="s">
        <v>121</v>
      </c>
      <c r="G119" s="210"/>
      <c r="H119" s="210"/>
      <c r="I119" s="213"/>
      <c r="J119" s="224">
        <f>BK119</f>
        <v>0</v>
      </c>
      <c r="K119" s="210"/>
      <c r="L119" s="215"/>
      <c r="M119" s="216"/>
      <c r="N119" s="217"/>
      <c r="O119" s="217"/>
      <c r="P119" s="218">
        <f>SUM(P120:P128)</f>
        <v>0</v>
      </c>
      <c r="Q119" s="217"/>
      <c r="R119" s="218">
        <f>SUM(R120:R128)</f>
        <v>0</v>
      </c>
      <c r="S119" s="217"/>
      <c r="T119" s="219">
        <f>SUM(T120:T128)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20" t="s">
        <v>82</v>
      </c>
      <c r="AT119" s="221" t="s">
        <v>76</v>
      </c>
      <c r="AU119" s="221" t="s">
        <v>82</v>
      </c>
      <c r="AY119" s="220" t="s">
        <v>120</v>
      </c>
      <c r="BK119" s="222">
        <f>SUM(BK120:BK128)</f>
        <v>0</v>
      </c>
    </row>
    <row r="120" s="2" customFormat="1" ht="33" customHeight="1">
      <c r="A120" s="37"/>
      <c r="B120" s="38"/>
      <c r="C120" s="225" t="s">
        <v>82</v>
      </c>
      <c r="D120" s="225" t="s">
        <v>122</v>
      </c>
      <c r="E120" s="226" t="s">
        <v>123</v>
      </c>
      <c r="F120" s="227" t="s">
        <v>124</v>
      </c>
      <c r="G120" s="228" t="s">
        <v>125</v>
      </c>
      <c r="H120" s="229">
        <v>89.879999999999995</v>
      </c>
      <c r="I120" s="230"/>
      <c r="J120" s="231">
        <f>ROUND(I120*H120,2)</f>
        <v>0</v>
      </c>
      <c r="K120" s="232"/>
      <c r="L120" s="40"/>
      <c r="M120" s="233" t="s">
        <v>1</v>
      </c>
      <c r="N120" s="234" t="s">
        <v>42</v>
      </c>
      <c r="O120" s="90"/>
      <c r="P120" s="235">
        <f>O120*H120</f>
        <v>0</v>
      </c>
      <c r="Q120" s="235">
        <v>0</v>
      </c>
      <c r="R120" s="235">
        <f>Q120*H120</f>
        <v>0</v>
      </c>
      <c r="S120" s="235">
        <v>0</v>
      </c>
      <c r="T120" s="236">
        <f>S120*H120</f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237" t="s">
        <v>126</v>
      </c>
      <c r="AT120" s="237" t="s">
        <v>122</v>
      </c>
      <c r="AU120" s="237" t="s">
        <v>93</v>
      </c>
      <c r="AY120" s="14" t="s">
        <v>120</v>
      </c>
      <c r="BE120" s="137">
        <f>IF(N120="základní",J120,0)</f>
        <v>0</v>
      </c>
      <c r="BF120" s="137">
        <f>IF(N120="snížená",J120,0)</f>
        <v>0</v>
      </c>
      <c r="BG120" s="137">
        <f>IF(N120="zákl. přenesená",J120,0)</f>
        <v>0</v>
      </c>
      <c r="BH120" s="137">
        <f>IF(N120="sníž. přenesená",J120,0)</f>
        <v>0</v>
      </c>
      <c r="BI120" s="137">
        <f>IF(N120="nulová",J120,0)</f>
        <v>0</v>
      </c>
      <c r="BJ120" s="14" t="s">
        <v>82</v>
      </c>
      <c r="BK120" s="137">
        <f>ROUND(I120*H120,2)</f>
        <v>0</v>
      </c>
      <c r="BL120" s="14" t="s">
        <v>126</v>
      </c>
      <c r="BM120" s="237" t="s">
        <v>127</v>
      </c>
    </row>
    <row r="121" s="2" customFormat="1" ht="24.15" customHeight="1">
      <c r="A121" s="37"/>
      <c r="B121" s="38"/>
      <c r="C121" s="225" t="s">
        <v>93</v>
      </c>
      <c r="D121" s="225" t="s">
        <v>122</v>
      </c>
      <c r="E121" s="226" t="s">
        <v>128</v>
      </c>
      <c r="F121" s="227" t="s">
        <v>129</v>
      </c>
      <c r="G121" s="228" t="s">
        <v>125</v>
      </c>
      <c r="H121" s="229">
        <v>20</v>
      </c>
      <c r="I121" s="230"/>
      <c r="J121" s="231">
        <f>ROUND(I121*H121,2)</f>
        <v>0</v>
      </c>
      <c r="K121" s="232"/>
      <c r="L121" s="40"/>
      <c r="M121" s="233" t="s">
        <v>1</v>
      </c>
      <c r="N121" s="234" t="s">
        <v>42</v>
      </c>
      <c r="O121" s="90"/>
      <c r="P121" s="235">
        <f>O121*H121</f>
        <v>0</v>
      </c>
      <c r="Q121" s="235">
        <v>0</v>
      </c>
      <c r="R121" s="235">
        <f>Q121*H121</f>
        <v>0</v>
      </c>
      <c r="S121" s="235">
        <v>0</v>
      </c>
      <c r="T121" s="236">
        <f>S121*H121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237" t="s">
        <v>126</v>
      </c>
      <c r="AT121" s="237" t="s">
        <v>122</v>
      </c>
      <c r="AU121" s="237" t="s">
        <v>93</v>
      </c>
      <c r="AY121" s="14" t="s">
        <v>120</v>
      </c>
      <c r="BE121" s="137">
        <f>IF(N121="základní",J121,0)</f>
        <v>0</v>
      </c>
      <c r="BF121" s="137">
        <f>IF(N121="snížená",J121,0)</f>
        <v>0</v>
      </c>
      <c r="BG121" s="137">
        <f>IF(N121="zákl. přenesená",J121,0)</f>
        <v>0</v>
      </c>
      <c r="BH121" s="137">
        <f>IF(N121="sníž. přenesená",J121,0)</f>
        <v>0</v>
      </c>
      <c r="BI121" s="137">
        <f>IF(N121="nulová",J121,0)</f>
        <v>0</v>
      </c>
      <c r="BJ121" s="14" t="s">
        <v>82</v>
      </c>
      <c r="BK121" s="137">
        <f>ROUND(I121*H121,2)</f>
        <v>0</v>
      </c>
      <c r="BL121" s="14" t="s">
        <v>126</v>
      </c>
      <c r="BM121" s="237" t="s">
        <v>130</v>
      </c>
    </row>
    <row r="122" s="2" customFormat="1" ht="33" customHeight="1">
      <c r="A122" s="37"/>
      <c r="B122" s="38"/>
      <c r="C122" s="225" t="s">
        <v>131</v>
      </c>
      <c r="D122" s="225" t="s">
        <v>122</v>
      </c>
      <c r="E122" s="226" t="s">
        <v>132</v>
      </c>
      <c r="F122" s="227" t="s">
        <v>133</v>
      </c>
      <c r="G122" s="228" t="s">
        <v>125</v>
      </c>
      <c r="H122" s="229">
        <v>6.4000000000000004</v>
      </c>
      <c r="I122" s="230"/>
      <c r="J122" s="231">
        <f>ROUND(I122*H122,2)</f>
        <v>0</v>
      </c>
      <c r="K122" s="232"/>
      <c r="L122" s="40"/>
      <c r="M122" s="233" t="s">
        <v>1</v>
      </c>
      <c r="N122" s="234" t="s">
        <v>42</v>
      </c>
      <c r="O122" s="90"/>
      <c r="P122" s="235">
        <f>O122*H122</f>
        <v>0</v>
      </c>
      <c r="Q122" s="235">
        <v>0</v>
      </c>
      <c r="R122" s="235">
        <f>Q122*H122</f>
        <v>0</v>
      </c>
      <c r="S122" s="235">
        <v>0</v>
      </c>
      <c r="T122" s="236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237" t="s">
        <v>126</v>
      </c>
      <c r="AT122" s="237" t="s">
        <v>122</v>
      </c>
      <c r="AU122" s="237" t="s">
        <v>93</v>
      </c>
      <c r="AY122" s="14" t="s">
        <v>120</v>
      </c>
      <c r="BE122" s="137">
        <f>IF(N122="základní",J122,0)</f>
        <v>0</v>
      </c>
      <c r="BF122" s="137">
        <f>IF(N122="snížená",J122,0)</f>
        <v>0</v>
      </c>
      <c r="BG122" s="137">
        <f>IF(N122="zákl. přenesená",J122,0)</f>
        <v>0</v>
      </c>
      <c r="BH122" s="137">
        <f>IF(N122="sníž. přenesená",J122,0)</f>
        <v>0</v>
      </c>
      <c r="BI122" s="137">
        <f>IF(N122="nulová",J122,0)</f>
        <v>0</v>
      </c>
      <c r="BJ122" s="14" t="s">
        <v>82</v>
      </c>
      <c r="BK122" s="137">
        <f>ROUND(I122*H122,2)</f>
        <v>0</v>
      </c>
      <c r="BL122" s="14" t="s">
        <v>126</v>
      </c>
      <c r="BM122" s="237" t="s">
        <v>134</v>
      </c>
    </row>
    <row r="123" s="2" customFormat="1" ht="37.8" customHeight="1">
      <c r="A123" s="37"/>
      <c r="B123" s="38"/>
      <c r="C123" s="225" t="s">
        <v>126</v>
      </c>
      <c r="D123" s="225" t="s">
        <v>122</v>
      </c>
      <c r="E123" s="226" t="s">
        <v>135</v>
      </c>
      <c r="F123" s="227" t="s">
        <v>136</v>
      </c>
      <c r="G123" s="228" t="s">
        <v>125</v>
      </c>
      <c r="H123" s="229">
        <v>116.28</v>
      </c>
      <c r="I123" s="230"/>
      <c r="J123" s="231">
        <f>ROUND(I123*H123,2)</f>
        <v>0</v>
      </c>
      <c r="K123" s="232"/>
      <c r="L123" s="40"/>
      <c r="M123" s="233" t="s">
        <v>1</v>
      </c>
      <c r="N123" s="234" t="s">
        <v>42</v>
      </c>
      <c r="O123" s="90"/>
      <c r="P123" s="235">
        <f>O123*H123</f>
        <v>0</v>
      </c>
      <c r="Q123" s="235">
        <v>0</v>
      </c>
      <c r="R123" s="235">
        <f>Q123*H123</f>
        <v>0</v>
      </c>
      <c r="S123" s="235">
        <v>0</v>
      </c>
      <c r="T123" s="236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237" t="s">
        <v>126</v>
      </c>
      <c r="AT123" s="237" t="s">
        <v>122</v>
      </c>
      <c r="AU123" s="237" t="s">
        <v>93</v>
      </c>
      <c r="AY123" s="14" t="s">
        <v>120</v>
      </c>
      <c r="BE123" s="137">
        <f>IF(N123="základní",J123,0)</f>
        <v>0</v>
      </c>
      <c r="BF123" s="137">
        <f>IF(N123="snížená",J123,0)</f>
        <v>0</v>
      </c>
      <c r="BG123" s="137">
        <f>IF(N123="zákl. přenesená",J123,0)</f>
        <v>0</v>
      </c>
      <c r="BH123" s="137">
        <f>IF(N123="sníž. přenesená",J123,0)</f>
        <v>0</v>
      </c>
      <c r="BI123" s="137">
        <f>IF(N123="nulová",J123,0)</f>
        <v>0</v>
      </c>
      <c r="BJ123" s="14" t="s">
        <v>82</v>
      </c>
      <c r="BK123" s="137">
        <f>ROUND(I123*H123,2)</f>
        <v>0</v>
      </c>
      <c r="BL123" s="14" t="s">
        <v>126</v>
      </c>
      <c r="BM123" s="237" t="s">
        <v>137</v>
      </c>
    </row>
    <row r="124" s="2" customFormat="1" ht="37.8" customHeight="1">
      <c r="A124" s="37"/>
      <c r="B124" s="38"/>
      <c r="C124" s="225" t="s">
        <v>138</v>
      </c>
      <c r="D124" s="225" t="s">
        <v>122</v>
      </c>
      <c r="E124" s="226" t="s">
        <v>139</v>
      </c>
      <c r="F124" s="227" t="s">
        <v>140</v>
      </c>
      <c r="G124" s="228" t="s">
        <v>125</v>
      </c>
      <c r="H124" s="229">
        <v>2325.5999999999999</v>
      </c>
      <c r="I124" s="230"/>
      <c r="J124" s="231">
        <f>ROUND(I124*H124,2)</f>
        <v>0</v>
      </c>
      <c r="K124" s="232"/>
      <c r="L124" s="40"/>
      <c r="M124" s="233" t="s">
        <v>1</v>
      </c>
      <c r="N124" s="234" t="s">
        <v>42</v>
      </c>
      <c r="O124" s="90"/>
      <c r="P124" s="235">
        <f>O124*H124</f>
        <v>0</v>
      </c>
      <c r="Q124" s="235">
        <v>0</v>
      </c>
      <c r="R124" s="235">
        <f>Q124*H124</f>
        <v>0</v>
      </c>
      <c r="S124" s="235">
        <v>0</v>
      </c>
      <c r="T124" s="236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237" t="s">
        <v>126</v>
      </c>
      <c r="AT124" s="237" t="s">
        <v>122</v>
      </c>
      <c r="AU124" s="237" t="s">
        <v>93</v>
      </c>
      <c r="AY124" s="14" t="s">
        <v>120</v>
      </c>
      <c r="BE124" s="137">
        <f>IF(N124="základní",J124,0)</f>
        <v>0</v>
      </c>
      <c r="BF124" s="137">
        <f>IF(N124="snížená",J124,0)</f>
        <v>0</v>
      </c>
      <c r="BG124" s="137">
        <f>IF(N124="zákl. přenesená",J124,0)</f>
        <v>0</v>
      </c>
      <c r="BH124" s="137">
        <f>IF(N124="sníž. přenesená",J124,0)</f>
        <v>0</v>
      </c>
      <c r="BI124" s="137">
        <f>IF(N124="nulová",J124,0)</f>
        <v>0</v>
      </c>
      <c r="BJ124" s="14" t="s">
        <v>82</v>
      </c>
      <c r="BK124" s="137">
        <f>ROUND(I124*H124,2)</f>
        <v>0</v>
      </c>
      <c r="BL124" s="14" t="s">
        <v>126</v>
      </c>
      <c r="BM124" s="237" t="s">
        <v>141</v>
      </c>
    </row>
    <row r="125" s="2" customFormat="1">
      <c r="A125" s="37"/>
      <c r="B125" s="38"/>
      <c r="C125" s="39"/>
      <c r="D125" s="238" t="s">
        <v>142</v>
      </c>
      <c r="E125" s="39"/>
      <c r="F125" s="239" t="s">
        <v>143</v>
      </c>
      <c r="G125" s="39"/>
      <c r="H125" s="39"/>
      <c r="I125" s="240"/>
      <c r="J125" s="39"/>
      <c r="K125" s="39"/>
      <c r="L125" s="40"/>
      <c r="M125" s="241"/>
      <c r="N125" s="242"/>
      <c r="O125" s="90"/>
      <c r="P125" s="90"/>
      <c r="Q125" s="90"/>
      <c r="R125" s="90"/>
      <c r="S125" s="90"/>
      <c r="T125" s="91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14" t="s">
        <v>142</v>
      </c>
      <c r="AU125" s="14" t="s">
        <v>93</v>
      </c>
    </row>
    <row r="126" s="2" customFormat="1" ht="24.15" customHeight="1">
      <c r="A126" s="37"/>
      <c r="B126" s="38"/>
      <c r="C126" s="225" t="s">
        <v>144</v>
      </c>
      <c r="D126" s="225" t="s">
        <v>122</v>
      </c>
      <c r="E126" s="226" t="s">
        <v>145</v>
      </c>
      <c r="F126" s="227" t="s">
        <v>146</v>
      </c>
      <c r="G126" s="228" t="s">
        <v>125</v>
      </c>
      <c r="H126" s="229">
        <v>116.28</v>
      </c>
      <c r="I126" s="230"/>
      <c r="J126" s="231">
        <f>ROUND(I126*H126,2)</f>
        <v>0</v>
      </c>
      <c r="K126" s="232"/>
      <c r="L126" s="40"/>
      <c r="M126" s="233" t="s">
        <v>1</v>
      </c>
      <c r="N126" s="234" t="s">
        <v>42</v>
      </c>
      <c r="O126" s="90"/>
      <c r="P126" s="235">
        <f>O126*H126</f>
        <v>0</v>
      </c>
      <c r="Q126" s="235">
        <v>0</v>
      </c>
      <c r="R126" s="235">
        <f>Q126*H126</f>
        <v>0</v>
      </c>
      <c r="S126" s="235">
        <v>0</v>
      </c>
      <c r="T126" s="236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237" t="s">
        <v>126</v>
      </c>
      <c r="AT126" s="237" t="s">
        <v>122</v>
      </c>
      <c r="AU126" s="237" t="s">
        <v>93</v>
      </c>
      <c r="AY126" s="14" t="s">
        <v>120</v>
      </c>
      <c r="BE126" s="137">
        <f>IF(N126="základní",J126,0)</f>
        <v>0</v>
      </c>
      <c r="BF126" s="137">
        <f>IF(N126="snížená",J126,0)</f>
        <v>0</v>
      </c>
      <c r="BG126" s="137">
        <f>IF(N126="zákl. přenesená",J126,0)</f>
        <v>0</v>
      </c>
      <c r="BH126" s="137">
        <f>IF(N126="sníž. přenesená",J126,0)</f>
        <v>0</v>
      </c>
      <c r="BI126" s="137">
        <f>IF(N126="nulová",J126,0)</f>
        <v>0</v>
      </c>
      <c r="BJ126" s="14" t="s">
        <v>82</v>
      </c>
      <c r="BK126" s="137">
        <f>ROUND(I126*H126,2)</f>
        <v>0</v>
      </c>
      <c r="BL126" s="14" t="s">
        <v>126</v>
      </c>
      <c r="BM126" s="237" t="s">
        <v>147</v>
      </c>
    </row>
    <row r="127" s="2" customFormat="1" ht="24.15" customHeight="1">
      <c r="A127" s="37"/>
      <c r="B127" s="38"/>
      <c r="C127" s="225" t="s">
        <v>148</v>
      </c>
      <c r="D127" s="225" t="s">
        <v>122</v>
      </c>
      <c r="E127" s="226" t="s">
        <v>149</v>
      </c>
      <c r="F127" s="227" t="s">
        <v>150</v>
      </c>
      <c r="G127" s="228" t="s">
        <v>151</v>
      </c>
      <c r="H127" s="229">
        <v>186.048</v>
      </c>
      <c r="I127" s="230"/>
      <c r="J127" s="231">
        <f>ROUND(I127*H127,2)</f>
        <v>0</v>
      </c>
      <c r="K127" s="232"/>
      <c r="L127" s="40"/>
      <c r="M127" s="233" t="s">
        <v>1</v>
      </c>
      <c r="N127" s="234" t="s">
        <v>42</v>
      </c>
      <c r="O127" s="90"/>
      <c r="P127" s="235">
        <f>O127*H127</f>
        <v>0</v>
      </c>
      <c r="Q127" s="235">
        <v>0</v>
      </c>
      <c r="R127" s="235">
        <f>Q127*H127</f>
        <v>0</v>
      </c>
      <c r="S127" s="235">
        <v>0</v>
      </c>
      <c r="T127" s="236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37" t="s">
        <v>126</v>
      </c>
      <c r="AT127" s="237" t="s">
        <v>122</v>
      </c>
      <c r="AU127" s="237" t="s">
        <v>93</v>
      </c>
      <c r="AY127" s="14" t="s">
        <v>120</v>
      </c>
      <c r="BE127" s="137">
        <f>IF(N127="základní",J127,0)</f>
        <v>0</v>
      </c>
      <c r="BF127" s="137">
        <f>IF(N127="snížená",J127,0)</f>
        <v>0</v>
      </c>
      <c r="BG127" s="137">
        <f>IF(N127="zákl. přenesená",J127,0)</f>
        <v>0</v>
      </c>
      <c r="BH127" s="137">
        <f>IF(N127="sníž. přenesená",J127,0)</f>
        <v>0</v>
      </c>
      <c r="BI127" s="137">
        <f>IF(N127="nulová",J127,0)</f>
        <v>0</v>
      </c>
      <c r="BJ127" s="14" t="s">
        <v>82</v>
      </c>
      <c r="BK127" s="137">
        <f>ROUND(I127*H127,2)</f>
        <v>0</v>
      </c>
      <c r="BL127" s="14" t="s">
        <v>126</v>
      </c>
      <c r="BM127" s="237" t="s">
        <v>152</v>
      </c>
    </row>
    <row r="128" s="2" customFormat="1" ht="24.15" customHeight="1">
      <c r="A128" s="37"/>
      <c r="B128" s="38"/>
      <c r="C128" s="225" t="s">
        <v>153</v>
      </c>
      <c r="D128" s="225" t="s">
        <v>122</v>
      </c>
      <c r="E128" s="226" t="s">
        <v>154</v>
      </c>
      <c r="F128" s="227" t="s">
        <v>155</v>
      </c>
      <c r="G128" s="228" t="s">
        <v>125</v>
      </c>
      <c r="H128" s="229">
        <v>10</v>
      </c>
      <c r="I128" s="230"/>
      <c r="J128" s="231">
        <f>ROUND(I128*H128,2)</f>
        <v>0</v>
      </c>
      <c r="K128" s="232"/>
      <c r="L128" s="40"/>
      <c r="M128" s="233" t="s">
        <v>1</v>
      </c>
      <c r="N128" s="234" t="s">
        <v>42</v>
      </c>
      <c r="O128" s="90"/>
      <c r="P128" s="235">
        <f>O128*H128</f>
        <v>0</v>
      </c>
      <c r="Q128" s="235">
        <v>0</v>
      </c>
      <c r="R128" s="235">
        <f>Q128*H128</f>
        <v>0</v>
      </c>
      <c r="S128" s="235">
        <v>0</v>
      </c>
      <c r="T128" s="236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37" t="s">
        <v>126</v>
      </c>
      <c r="AT128" s="237" t="s">
        <v>122</v>
      </c>
      <c r="AU128" s="237" t="s">
        <v>93</v>
      </c>
      <c r="AY128" s="14" t="s">
        <v>120</v>
      </c>
      <c r="BE128" s="137">
        <f>IF(N128="základní",J128,0)</f>
        <v>0</v>
      </c>
      <c r="BF128" s="137">
        <f>IF(N128="snížená",J128,0)</f>
        <v>0</v>
      </c>
      <c r="BG128" s="137">
        <f>IF(N128="zákl. přenesená",J128,0)</f>
        <v>0</v>
      </c>
      <c r="BH128" s="137">
        <f>IF(N128="sníž. přenesená",J128,0)</f>
        <v>0</v>
      </c>
      <c r="BI128" s="137">
        <f>IF(N128="nulová",J128,0)</f>
        <v>0</v>
      </c>
      <c r="BJ128" s="14" t="s">
        <v>82</v>
      </c>
      <c r="BK128" s="137">
        <f>ROUND(I128*H128,2)</f>
        <v>0</v>
      </c>
      <c r="BL128" s="14" t="s">
        <v>126</v>
      </c>
      <c r="BM128" s="237" t="s">
        <v>156</v>
      </c>
    </row>
    <row r="129" s="12" customFormat="1" ht="22.8" customHeight="1">
      <c r="A129" s="12"/>
      <c r="B129" s="209"/>
      <c r="C129" s="210"/>
      <c r="D129" s="211" t="s">
        <v>76</v>
      </c>
      <c r="E129" s="223" t="s">
        <v>93</v>
      </c>
      <c r="F129" s="223" t="s">
        <v>157</v>
      </c>
      <c r="G129" s="210"/>
      <c r="H129" s="210"/>
      <c r="I129" s="213"/>
      <c r="J129" s="224">
        <f>BK129</f>
        <v>0</v>
      </c>
      <c r="K129" s="210"/>
      <c r="L129" s="215"/>
      <c r="M129" s="216"/>
      <c r="N129" s="217"/>
      <c r="O129" s="217"/>
      <c r="P129" s="218">
        <f>SUM(P130:P133)</f>
        <v>0</v>
      </c>
      <c r="Q129" s="217"/>
      <c r="R129" s="218">
        <f>SUM(R130:R133)</f>
        <v>0.08365489999999999</v>
      </c>
      <c r="S129" s="217"/>
      <c r="T129" s="219">
        <f>SUM(T130:T133)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0" t="s">
        <v>82</v>
      </c>
      <c r="AT129" s="221" t="s">
        <v>76</v>
      </c>
      <c r="AU129" s="221" t="s">
        <v>82</v>
      </c>
      <c r="AY129" s="220" t="s">
        <v>120</v>
      </c>
      <c r="BK129" s="222">
        <f>SUM(BK130:BK133)</f>
        <v>0</v>
      </c>
    </row>
    <row r="130" s="2" customFormat="1" ht="33" customHeight="1">
      <c r="A130" s="37"/>
      <c r="B130" s="38"/>
      <c r="C130" s="225" t="s">
        <v>158</v>
      </c>
      <c r="D130" s="225" t="s">
        <v>122</v>
      </c>
      <c r="E130" s="226" t="s">
        <v>159</v>
      </c>
      <c r="F130" s="227" t="s">
        <v>160</v>
      </c>
      <c r="G130" s="228" t="s">
        <v>125</v>
      </c>
      <c r="H130" s="229">
        <v>16.399999999999999</v>
      </c>
      <c r="I130" s="230"/>
      <c r="J130" s="231">
        <f>ROUND(I130*H130,2)</f>
        <v>0</v>
      </c>
      <c r="K130" s="232"/>
      <c r="L130" s="40"/>
      <c r="M130" s="233" t="s">
        <v>1</v>
      </c>
      <c r="N130" s="234" t="s">
        <v>42</v>
      </c>
      <c r="O130" s="90"/>
      <c r="P130" s="235">
        <f>O130*H130</f>
        <v>0</v>
      </c>
      <c r="Q130" s="235">
        <v>0</v>
      </c>
      <c r="R130" s="235">
        <f>Q130*H130</f>
        <v>0</v>
      </c>
      <c r="S130" s="235">
        <v>0</v>
      </c>
      <c r="T130" s="236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37" t="s">
        <v>126</v>
      </c>
      <c r="AT130" s="237" t="s">
        <v>122</v>
      </c>
      <c r="AU130" s="237" t="s">
        <v>93</v>
      </c>
      <c r="AY130" s="14" t="s">
        <v>120</v>
      </c>
      <c r="BE130" s="137">
        <f>IF(N130="základní",J130,0)</f>
        <v>0</v>
      </c>
      <c r="BF130" s="137">
        <f>IF(N130="snížená",J130,0)</f>
        <v>0</v>
      </c>
      <c r="BG130" s="137">
        <f>IF(N130="zákl. přenesená",J130,0)</f>
        <v>0</v>
      </c>
      <c r="BH130" s="137">
        <f>IF(N130="sníž. přenesená",J130,0)</f>
        <v>0</v>
      </c>
      <c r="BI130" s="137">
        <f>IF(N130="nulová",J130,0)</f>
        <v>0</v>
      </c>
      <c r="BJ130" s="14" t="s">
        <v>82</v>
      </c>
      <c r="BK130" s="137">
        <f>ROUND(I130*H130,2)</f>
        <v>0</v>
      </c>
      <c r="BL130" s="14" t="s">
        <v>126</v>
      </c>
      <c r="BM130" s="237" t="s">
        <v>161</v>
      </c>
    </row>
    <row r="131" s="2" customFormat="1" ht="24.15" customHeight="1">
      <c r="A131" s="37"/>
      <c r="B131" s="38"/>
      <c r="C131" s="225" t="s">
        <v>162</v>
      </c>
      <c r="D131" s="225" t="s">
        <v>122</v>
      </c>
      <c r="E131" s="226" t="s">
        <v>163</v>
      </c>
      <c r="F131" s="227" t="s">
        <v>164</v>
      </c>
      <c r="G131" s="228" t="s">
        <v>165</v>
      </c>
      <c r="H131" s="229">
        <v>114</v>
      </c>
      <c r="I131" s="230"/>
      <c r="J131" s="231">
        <f>ROUND(I131*H131,2)</f>
        <v>0</v>
      </c>
      <c r="K131" s="232"/>
      <c r="L131" s="40"/>
      <c r="M131" s="233" t="s">
        <v>1</v>
      </c>
      <c r="N131" s="234" t="s">
        <v>42</v>
      </c>
      <c r="O131" s="90"/>
      <c r="P131" s="235">
        <f>O131*H131</f>
        <v>0</v>
      </c>
      <c r="Q131" s="235">
        <v>0.00017000000000000001</v>
      </c>
      <c r="R131" s="235">
        <f>Q131*H131</f>
        <v>0.019380000000000001</v>
      </c>
      <c r="S131" s="235">
        <v>0</v>
      </c>
      <c r="T131" s="236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37" t="s">
        <v>126</v>
      </c>
      <c r="AT131" s="237" t="s">
        <v>122</v>
      </c>
      <c r="AU131" s="237" t="s">
        <v>93</v>
      </c>
      <c r="AY131" s="14" t="s">
        <v>120</v>
      </c>
      <c r="BE131" s="137">
        <f>IF(N131="základní",J131,0)</f>
        <v>0</v>
      </c>
      <c r="BF131" s="137">
        <f>IF(N131="snížená",J131,0)</f>
        <v>0</v>
      </c>
      <c r="BG131" s="137">
        <f>IF(N131="zákl. přenesená",J131,0)</f>
        <v>0</v>
      </c>
      <c r="BH131" s="137">
        <f>IF(N131="sníž. přenesená",J131,0)</f>
        <v>0</v>
      </c>
      <c r="BI131" s="137">
        <f>IF(N131="nulová",J131,0)</f>
        <v>0</v>
      </c>
      <c r="BJ131" s="14" t="s">
        <v>82</v>
      </c>
      <c r="BK131" s="137">
        <f>ROUND(I131*H131,2)</f>
        <v>0</v>
      </c>
      <c r="BL131" s="14" t="s">
        <v>126</v>
      </c>
      <c r="BM131" s="237" t="s">
        <v>166</v>
      </c>
    </row>
    <row r="132" s="2" customFormat="1" ht="24.15" customHeight="1">
      <c r="A132" s="37"/>
      <c r="B132" s="38"/>
      <c r="C132" s="243" t="s">
        <v>167</v>
      </c>
      <c r="D132" s="243" t="s">
        <v>168</v>
      </c>
      <c r="E132" s="244" t="s">
        <v>169</v>
      </c>
      <c r="F132" s="245" t="s">
        <v>170</v>
      </c>
      <c r="G132" s="246" t="s">
        <v>165</v>
      </c>
      <c r="H132" s="247">
        <v>135.03299999999999</v>
      </c>
      <c r="I132" s="248"/>
      <c r="J132" s="249">
        <f>ROUND(I132*H132,2)</f>
        <v>0</v>
      </c>
      <c r="K132" s="250"/>
      <c r="L132" s="251"/>
      <c r="M132" s="252" t="s">
        <v>1</v>
      </c>
      <c r="N132" s="253" t="s">
        <v>42</v>
      </c>
      <c r="O132" s="90"/>
      <c r="P132" s="235">
        <f>O132*H132</f>
        <v>0</v>
      </c>
      <c r="Q132" s="235">
        <v>0.00029999999999999997</v>
      </c>
      <c r="R132" s="235">
        <f>Q132*H132</f>
        <v>0.040509899999999995</v>
      </c>
      <c r="S132" s="235">
        <v>0</v>
      </c>
      <c r="T132" s="236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37" t="s">
        <v>153</v>
      </c>
      <c r="AT132" s="237" t="s">
        <v>168</v>
      </c>
      <c r="AU132" s="237" t="s">
        <v>93</v>
      </c>
      <c r="AY132" s="14" t="s">
        <v>120</v>
      </c>
      <c r="BE132" s="137">
        <f>IF(N132="základní",J132,0)</f>
        <v>0</v>
      </c>
      <c r="BF132" s="137">
        <f>IF(N132="snížená",J132,0)</f>
        <v>0</v>
      </c>
      <c r="BG132" s="137">
        <f>IF(N132="zákl. přenesená",J132,0)</f>
        <v>0</v>
      </c>
      <c r="BH132" s="137">
        <f>IF(N132="sníž. přenesená",J132,0)</f>
        <v>0</v>
      </c>
      <c r="BI132" s="137">
        <f>IF(N132="nulová",J132,0)</f>
        <v>0</v>
      </c>
      <c r="BJ132" s="14" t="s">
        <v>82</v>
      </c>
      <c r="BK132" s="137">
        <f>ROUND(I132*H132,2)</f>
        <v>0</v>
      </c>
      <c r="BL132" s="14" t="s">
        <v>126</v>
      </c>
      <c r="BM132" s="237" t="s">
        <v>171</v>
      </c>
    </row>
    <row r="133" s="2" customFormat="1" ht="24.15" customHeight="1">
      <c r="A133" s="37"/>
      <c r="B133" s="38"/>
      <c r="C133" s="225" t="s">
        <v>8</v>
      </c>
      <c r="D133" s="225" t="s">
        <v>122</v>
      </c>
      <c r="E133" s="226" t="s">
        <v>172</v>
      </c>
      <c r="F133" s="227" t="s">
        <v>173</v>
      </c>
      <c r="G133" s="228" t="s">
        <v>174</v>
      </c>
      <c r="H133" s="229">
        <v>48.5</v>
      </c>
      <c r="I133" s="230"/>
      <c r="J133" s="231">
        <f>ROUND(I133*H133,2)</f>
        <v>0</v>
      </c>
      <c r="K133" s="232"/>
      <c r="L133" s="40"/>
      <c r="M133" s="233" t="s">
        <v>1</v>
      </c>
      <c r="N133" s="234" t="s">
        <v>42</v>
      </c>
      <c r="O133" s="90"/>
      <c r="P133" s="235">
        <f>O133*H133</f>
        <v>0</v>
      </c>
      <c r="Q133" s="235">
        <v>0.00048999999999999998</v>
      </c>
      <c r="R133" s="235">
        <f>Q133*H133</f>
        <v>0.023764999999999998</v>
      </c>
      <c r="S133" s="235">
        <v>0</v>
      </c>
      <c r="T133" s="236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37" t="s">
        <v>126</v>
      </c>
      <c r="AT133" s="237" t="s">
        <v>122</v>
      </c>
      <c r="AU133" s="237" t="s">
        <v>93</v>
      </c>
      <c r="AY133" s="14" t="s">
        <v>120</v>
      </c>
      <c r="BE133" s="137">
        <f>IF(N133="základní",J133,0)</f>
        <v>0</v>
      </c>
      <c r="BF133" s="137">
        <f>IF(N133="snížená",J133,0)</f>
        <v>0</v>
      </c>
      <c r="BG133" s="137">
        <f>IF(N133="zákl. přenesená",J133,0)</f>
        <v>0</v>
      </c>
      <c r="BH133" s="137">
        <f>IF(N133="sníž. přenesená",J133,0)</f>
        <v>0</v>
      </c>
      <c r="BI133" s="137">
        <f>IF(N133="nulová",J133,0)</f>
        <v>0</v>
      </c>
      <c r="BJ133" s="14" t="s">
        <v>82</v>
      </c>
      <c r="BK133" s="137">
        <f>ROUND(I133*H133,2)</f>
        <v>0</v>
      </c>
      <c r="BL133" s="14" t="s">
        <v>126</v>
      </c>
      <c r="BM133" s="237" t="s">
        <v>175</v>
      </c>
    </row>
    <row r="134" s="12" customFormat="1" ht="22.8" customHeight="1">
      <c r="A134" s="12"/>
      <c r="B134" s="209"/>
      <c r="C134" s="210"/>
      <c r="D134" s="211" t="s">
        <v>76</v>
      </c>
      <c r="E134" s="223" t="s">
        <v>138</v>
      </c>
      <c r="F134" s="223" t="s">
        <v>176</v>
      </c>
      <c r="G134" s="210"/>
      <c r="H134" s="210"/>
      <c r="I134" s="213"/>
      <c r="J134" s="224">
        <f>BK134</f>
        <v>0</v>
      </c>
      <c r="K134" s="210"/>
      <c r="L134" s="215"/>
      <c r="M134" s="216"/>
      <c r="N134" s="217"/>
      <c r="O134" s="217"/>
      <c r="P134" s="218">
        <f>SUM(P135:P138)</f>
        <v>0</v>
      </c>
      <c r="Q134" s="217"/>
      <c r="R134" s="218">
        <f>SUM(R135:R138)</f>
        <v>62.303959999999996</v>
      </c>
      <c r="S134" s="217"/>
      <c r="T134" s="219">
        <f>SUM(T135:T138)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20" t="s">
        <v>82</v>
      </c>
      <c r="AT134" s="221" t="s">
        <v>76</v>
      </c>
      <c r="AU134" s="221" t="s">
        <v>82</v>
      </c>
      <c r="AY134" s="220" t="s">
        <v>120</v>
      </c>
      <c r="BK134" s="222">
        <f>SUM(BK135:BK138)</f>
        <v>0</v>
      </c>
    </row>
    <row r="135" s="2" customFormat="1" ht="33" customHeight="1">
      <c r="A135" s="37"/>
      <c r="B135" s="38"/>
      <c r="C135" s="225" t="s">
        <v>177</v>
      </c>
      <c r="D135" s="225" t="s">
        <v>122</v>
      </c>
      <c r="E135" s="226" t="s">
        <v>178</v>
      </c>
      <c r="F135" s="227" t="s">
        <v>179</v>
      </c>
      <c r="G135" s="228" t="s">
        <v>165</v>
      </c>
      <c r="H135" s="229">
        <v>214</v>
      </c>
      <c r="I135" s="230"/>
      <c r="J135" s="231">
        <f>ROUND(I135*H135,2)</f>
        <v>0</v>
      </c>
      <c r="K135" s="232"/>
      <c r="L135" s="40"/>
      <c r="M135" s="233" t="s">
        <v>1</v>
      </c>
      <c r="N135" s="234" t="s">
        <v>42</v>
      </c>
      <c r="O135" s="90"/>
      <c r="P135" s="235">
        <f>O135*H135</f>
        <v>0</v>
      </c>
      <c r="Q135" s="235">
        <v>0</v>
      </c>
      <c r="R135" s="235">
        <f>Q135*H135</f>
        <v>0</v>
      </c>
      <c r="S135" s="235">
        <v>0</v>
      </c>
      <c r="T135" s="236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37" t="s">
        <v>126</v>
      </c>
      <c r="AT135" s="237" t="s">
        <v>122</v>
      </c>
      <c r="AU135" s="237" t="s">
        <v>93</v>
      </c>
      <c r="AY135" s="14" t="s">
        <v>120</v>
      </c>
      <c r="BE135" s="137">
        <f>IF(N135="základní",J135,0)</f>
        <v>0</v>
      </c>
      <c r="BF135" s="137">
        <f>IF(N135="snížená",J135,0)</f>
        <v>0</v>
      </c>
      <c r="BG135" s="137">
        <f>IF(N135="zákl. přenesená",J135,0)</f>
        <v>0</v>
      </c>
      <c r="BH135" s="137">
        <f>IF(N135="sníž. přenesená",J135,0)</f>
        <v>0</v>
      </c>
      <c r="BI135" s="137">
        <f>IF(N135="nulová",J135,0)</f>
        <v>0</v>
      </c>
      <c r="BJ135" s="14" t="s">
        <v>82</v>
      </c>
      <c r="BK135" s="137">
        <f>ROUND(I135*H135,2)</f>
        <v>0</v>
      </c>
      <c r="BL135" s="14" t="s">
        <v>126</v>
      </c>
      <c r="BM135" s="237" t="s">
        <v>180</v>
      </c>
    </row>
    <row r="136" s="2" customFormat="1" ht="33" customHeight="1">
      <c r="A136" s="37"/>
      <c r="B136" s="38"/>
      <c r="C136" s="225" t="s">
        <v>181</v>
      </c>
      <c r="D136" s="225" t="s">
        <v>122</v>
      </c>
      <c r="E136" s="226" t="s">
        <v>182</v>
      </c>
      <c r="F136" s="227" t="s">
        <v>183</v>
      </c>
      <c r="G136" s="228" t="s">
        <v>165</v>
      </c>
      <c r="H136" s="229">
        <v>214</v>
      </c>
      <c r="I136" s="230"/>
      <c r="J136" s="231">
        <f>ROUND(I136*H136,2)</f>
        <v>0</v>
      </c>
      <c r="K136" s="232"/>
      <c r="L136" s="40"/>
      <c r="M136" s="233" t="s">
        <v>1</v>
      </c>
      <c r="N136" s="234" t="s">
        <v>42</v>
      </c>
      <c r="O136" s="90"/>
      <c r="P136" s="235">
        <f>O136*H136</f>
        <v>0</v>
      </c>
      <c r="Q136" s="235">
        <v>0</v>
      </c>
      <c r="R136" s="235">
        <f>Q136*H136</f>
        <v>0</v>
      </c>
      <c r="S136" s="235">
        <v>0</v>
      </c>
      <c r="T136" s="236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37" t="s">
        <v>126</v>
      </c>
      <c r="AT136" s="237" t="s">
        <v>122</v>
      </c>
      <c r="AU136" s="237" t="s">
        <v>93</v>
      </c>
      <c r="AY136" s="14" t="s">
        <v>120</v>
      </c>
      <c r="BE136" s="137">
        <f>IF(N136="základní",J136,0)</f>
        <v>0</v>
      </c>
      <c r="BF136" s="137">
        <f>IF(N136="snížená",J136,0)</f>
        <v>0</v>
      </c>
      <c r="BG136" s="137">
        <f>IF(N136="zákl. přenesená",J136,0)</f>
        <v>0</v>
      </c>
      <c r="BH136" s="137">
        <f>IF(N136="sníž. přenesená",J136,0)</f>
        <v>0</v>
      </c>
      <c r="BI136" s="137">
        <f>IF(N136="nulová",J136,0)</f>
        <v>0</v>
      </c>
      <c r="BJ136" s="14" t="s">
        <v>82</v>
      </c>
      <c r="BK136" s="137">
        <f>ROUND(I136*H136,2)</f>
        <v>0</v>
      </c>
      <c r="BL136" s="14" t="s">
        <v>126</v>
      </c>
      <c r="BM136" s="237" t="s">
        <v>184</v>
      </c>
    </row>
    <row r="137" s="2" customFormat="1" ht="33" customHeight="1">
      <c r="A137" s="37"/>
      <c r="B137" s="38"/>
      <c r="C137" s="225" t="s">
        <v>185</v>
      </c>
      <c r="D137" s="225" t="s">
        <v>122</v>
      </c>
      <c r="E137" s="226" t="s">
        <v>186</v>
      </c>
      <c r="F137" s="227" t="s">
        <v>187</v>
      </c>
      <c r="G137" s="228" t="s">
        <v>165</v>
      </c>
      <c r="H137" s="229">
        <v>214</v>
      </c>
      <c r="I137" s="230"/>
      <c r="J137" s="231">
        <f>ROUND(I137*H137,2)</f>
        <v>0</v>
      </c>
      <c r="K137" s="232"/>
      <c r="L137" s="40"/>
      <c r="M137" s="233" t="s">
        <v>1</v>
      </c>
      <c r="N137" s="234" t="s">
        <v>42</v>
      </c>
      <c r="O137" s="90"/>
      <c r="P137" s="235">
        <f>O137*H137</f>
        <v>0</v>
      </c>
      <c r="Q137" s="235">
        <v>0.11162</v>
      </c>
      <c r="R137" s="235">
        <f>Q137*H137</f>
        <v>23.886679999999998</v>
      </c>
      <c r="S137" s="235">
        <v>0</v>
      </c>
      <c r="T137" s="236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37" t="s">
        <v>126</v>
      </c>
      <c r="AT137" s="237" t="s">
        <v>122</v>
      </c>
      <c r="AU137" s="237" t="s">
        <v>93</v>
      </c>
      <c r="AY137" s="14" t="s">
        <v>120</v>
      </c>
      <c r="BE137" s="137">
        <f>IF(N137="základní",J137,0)</f>
        <v>0</v>
      </c>
      <c r="BF137" s="137">
        <f>IF(N137="snížená",J137,0)</f>
        <v>0</v>
      </c>
      <c r="BG137" s="137">
        <f>IF(N137="zákl. přenesená",J137,0)</f>
        <v>0</v>
      </c>
      <c r="BH137" s="137">
        <f>IF(N137="sníž. přenesená",J137,0)</f>
        <v>0</v>
      </c>
      <c r="BI137" s="137">
        <f>IF(N137="nulová",J137,0)</f>
        <v>0</v>
      </c>
      <c r="BJ137" s="14" t="s">
        <v>82</v>
      </c>
      <c r="BK137" s="137">
        <f>ROUND(I137*H137,2)</f>
        <v>0</v>
      </c>
      <c r="BL137" s="14" t="s">
        <v>126</v>
      </c>
      <c r="BM137" s="237" t="s">
        <v>188</v>
      </c>
    </row>
    <row r="138" s="2" customFormat="1" ht="24.15" customHeight="1">
      <c r="A138" s="37"/>
      <c r="B138" s="38"/>
      <c r="C138" s="243" t="s">
        <v>189</v>
      </c>
      <c r="D138" s="243" t="s">
        <v>168</v>
      </c>
      <c r="E138" s="244" t="s">
        <v>190</v>
      </c>
      <c r="F138" s="245" t="s">
        <v>191</v>
      </c>
      <c r="G138" s="246" t="s">
        <v>165</v>
      </c>
      <c r="H138" s="247">
        <v>218.28</v>
      </c>
      <c r="I138" s="248"/>
      <c r="J138" s="249">
        <f>ROUND(I138*H138,2)</f>
        <v>0</v>
      </c>
      <c r="K138" s="250"/>
      <c r="L138" s="251"/>
      <c r="M138" s="252" t="s">
        <v>1</v>
      </c>
      <c r="N138" s="253" t="s">
        <v>42</v>
      </c>
      <c r="O138" s="90"/>
      <c r="P138" s="235">
        <f>O138*H138</f>
        <v>0</v>
      </c>
      <c r="Q138" s="235">
        <v>0.17599999999999999</v>
      </c>
      <c r="R138" s="235">
        <f>Q138*H138</f>
        <v>38.417279999999998</v>
      </c>
      <c r="S138" s="235">
        <v>0</v>
      </c>
      <c r="T138" s="236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37" t="s">
        <v>153</v>
      </c>
      <c r="AT138" s="237" t="s">
        <v>168</v>
      </c>
      <c r="AU138" s="237" t="s">
        <v>93</v>
      </c>
      <c r="AY138" s="14" t="s">
        <v>120</v>
      </c>
      <c r="BE138" s="137">
        <f>IF(N138="základní",J138,0)</f>
        <v>0</v>
      </c>
      <c r="BF138" s="137">
        <f>IF(N138="snížená",J138,0)</f>
        <v>0</v>
      </c>
      <c r="BG138" s="137">
        <f>IF(N138="zákl. přenesená",J138,0)</f>
        <v>0</v>
      </c>
      <c r="BH138" s="137">
        <f>IF(N138="sníž. přenesená",J138,0)</f>
        <v>0</v>
      </c>
      <c r="BI138" s="137">
        <f>IF(N138="nulová",J138,0)</f>
        <v>0</v>
      </c>
      <c r="BJ138" s="14" t="s">
        <v>82</v>
      </c>
      <c r="BK138" s="137">
        <f>ROUND(I138*H138,2)</f>
        <v>0</v>
      </c>
      <c r="BL138" s="14" t="s">
        <v>126</v>
      </c>
      <c r="BM138" s="237" t="s">
        <v>192</v>
      </c>
    </row>
    <row r="139" s="12" customFormat="1" ht="22.8" customHeight="1">
      <c r="A139" s="12"/>
      <c r="B139" s="209"/>
      <c r="C139" s="210"/>
      <c r="D139" s="211" t="s">
        <v>76</v>
      </c>
      <c r="E139" s="223" t="s">
        <v>158</v>
      </c>
      <c r="F139" s="223" t="s">
        <v>193</v>
      </c>
      <c r="G139" s="210"/>
      <c r="H139" s="210"/>
      <c r="I139" s="213"/>
      <c r="J139" s="224">
        <f>BK139</f>
        <v>0</v>
      </c>
      <c r="K139" s="210"/>
      <c r="L139" s="215"/>
      <c r="M139" s="216"/>
      <c r="N139" s="217"/>
      <c r="O139" s="217"/>
      <c r="P139" s="218">
        <f>SUM(P140:P141)</f>
        <v>0</v>
      </c>
      <c r="Q139" s="217"/>
      <c r="R139" s="218">
        <f>SUM(R140:R141)</f>
        <v>11.12945</v>
      </c>
      <c r="S139" s="217"/>
      <c r="T139" s="219">
        <f>SUM(T140:T141)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20" t="s">
        <v>82</v>
      </c>
      <c r="AT139" s="221" t="s">
        <v>76</v>
      </c>
      <c r="AU139" s="221" t="s">
        <v>82</v>
      </c>
      <c r="AY139" s="220" t="s">
        <v>120</v>
      </c>
      <c r="BK139" s="222">
        <f>SUM(BK140:BK141)</f>
        <v>0</v>
      </c>
    </row>
    <row r="140" s="2" customFormat="1" ht="33" customHeight="1">
      <c r="A140" s="37"/>
      <c r="B140" s="38"/>
      <c r="C140" s="225" t="s">
        <v>194</v>
      </c>
      <c r="D140" s="225" t="s">
        <v>122</v>
      </c>
      <c r="E140" s="226" t="s">
        <v>195</v>
      </c>
      <c r="F140" s="227" t="s">
        <v>196</v>
      </c>
      <c r="G140" s="228" t="s">
        <v>174</v>
      </c>
      <c r="H140" s="229">
        <v>44.5</v>
      </c>
      <c r="I140" s="230"/>
      <c r="J140" s="231">
        <f>ROUND(I140*H140,2)</f>
        <v>0</v>
      </c>
      <c r="K140" s="232"/>
      <c r="L140" s="40"/>
      <c r="M140" s="233" t="s">
        <v>1</v>
      </c>
      <c r="N140" s="234" t="s">
        <v>42</v>
      </c>
      <c r="O140" s="90"/>
      <c r="P140" s="235">
        <f>O140*H140</f>
        <v>0</v>
      </c>
      <c r="Q140" s="235">
        <v>0.16850000000000001</v>
      </c>
      <c r="R140" s="235">
        <f>Q140*H140</f>
        <v>7.4982500000000005</v>
      </c>
      <c r="S140" s="235">
        <v>0</v>
      </c>
      <c r="T140" s="236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37" t="s">
        <v>126</v>
      </c>
      <c r="AT140" s="237" t="s">
        <v>122</v>
      </c>
      <c r="AU140" s="237" t="s">
        <v>93</v>
      </c>
      <c r="AY140" s="14" t="s">
        <v>120</v>
      </c>
      <c r="BE140" s="137">
        <f>IF(N140="základní",J140,0)</f>
        <v>0</v>
      </c>
      <c r="BF140" s="137">
        <f>IF(N140="snížená",J140,0)</f>
        <v>0</v>
      </c>
      <c r="BG140" s="137">
        <f>IF(N140="zákl. přenesená",J140,0)</f>
        <v>0</v>
      </c>
      <c r="BH140" s="137">
        <f>IF(N140="sníž. přenesená",J140,0)</f>
        <v>0</v>
      </c>
      <c r="BI140" s="137">
        <f>IF(N140="nulová",J140,0)</f>
        <v>0</v>
      </c>
      <c r="BJ140" s="14" t="s">
        <v>82</v>
      </c>
      <c r="BK140" s="137">
        <f>ROUND(I140*H140,2)</f>
        <v>0</v>
      </c>
      <c r="BL140" s="14" t="s">
        <v>126</v>
      </c>
      <c r="BM140" s="237" t="s">
        <v>197</v>
      </c>
    </row>
    <row r="141" s="2" customFormat="1" ht="16.5" customHeight="1">
      <c r="A141" s="37"/>
      <c r="B141" s="38"/>
      <c r="C141" s="243" t="s">
        <v>198</v>
      </c>
      <c r="D141" s="243" t="s">
        <v>168</v>
      </c>
      <c r="E141" s="244" t="s">
        <v>199</v>
      </c>
      <c r="F141" s="245" t="s">
        <v>200</v>
      </c>
      <c r="G141" s="246" t="s">
        <v>174</v>
      </c>
      <c r="H141" s="247">
        <v>45.390000000000001</v>
      </c>
      <c r="I141" s="248"/>
      <c r="J141" s="249">
        <f>ROUND(I141*H141,2)</f>
        <v>0</v>
      </c>
      <c r="K141" s="250"/>
      <c r="L141" s="251"/>
      <c r="M141" s="254" t="s">
        <v>1</v>
      </c>
      <c r="N141" s="255" t="s">
        <v>42</v>
      </c>
      <c r="O141" s="256"/>
      <c r="P141" s="257">
        <f>O141*H141</f>
        <v>0</v>
      </c>
      <c r="Q141" s="257">
        <v>0.080000000000000002</v>
      </c>
      <c r="R141" s="257">
        <f>Q141*H141</f>
        <v>3.6312000000000002</v>
      </c>
      <c r="S141" s="257">
        <v>0</v>
      </c>
      <c r="T141" s="258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37" t="s">
        <v>153</v>
      </c>
      <c r="AT141" s="237" t="s">
        <v>168</v>
      </c>
      <c r="AU141" s="237" t="s">
        <v>93</v>
      </c>
      <c r="AY141" s="14" t="s">
        <v>120</v>
      </c>
      <c r="BE141" s="137">
        <f>IF(N141="základní",J141,0)</f>
        <v>0</v>
      </c>
      <c r="BF141" s="137">
        <f>IF(N141="snížená",J141,0)</f>
        <v>0</v>
      </c>
      <c r="BG141" s="137">
        <f>IF(N141="zákl. přenesená",J141,0)</f>
        <v>0</v>
      </c>
      <c r="BH141" s="137">
        <f>IF(N141="sníž. přenesená",J141,0)</f>
        <v>0</v>
      </c>
      <c r="BI141" s="137">
        <f>IF(N141="nulová",J141,0)</f>
        <v>0</v>
      </c>
      <c r="BJ141" s="14" t="s">
        <v>82</v>
      </c>
      <c r="BK141" s="137">
        <f>ROUND(I141*H141,2)</f>
        <v>0</v>
      </c>
      <c r="BL141" s="14" t="s">
        <v>126</v>
      </c>
      <c r="BM141" s="237" t="s">
        <v>201</v>
      </c>
    </row>
    <row r="142" s="2" customFormat="1" ht="6.96" customHeight="1">
      <c r="A142" s="37"/>
      <c r="B142" s="65"/>
      <c r="C142" s="66"/>
      <c r="D142" s="66"/>
      <c r="E142" s="66"/>
      <c r="F142" s="66"/>
      <c r="G142" s="66"/>
      <c r="H142" s="66"/>
      <c r="I142" s="66"/>
      <c r="J142" s="66"/>
      <c r="K142" s="66"/>
      <c r="L142" s="40"/>
      <c r="M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</row>
  </sheetData>
  <sheetProtection sheet="1" autoFilter="0" formatColumns="0" formatRows="0" objects="1" scenarios="1" spinCount="100000" saltValue="F3msRWf4aiZOUPyQApAIe529yaUMWiB57+A0KHhxxrWRbNmPgd0NQ54SBk7ApZCqSGdC/qpp3NQuXCFAjcy+RQ==" hashValue="r1elBWf3bXwm7snXnzhYKT4prjZu0YMZqwq7JrY4RbQcMxFaNY8bRGtFOuQlbgnOYiZi5oovPfUsI5xoOsQWJA==" algorithmName="SHA-512" password="CC35"/>
  <autoFilter ref="C116:K141"/>
  <mergeCells count="6">
    <mergeCell ref="E7:H7"/>
    <mergeCell ref="E16:H16"/>
    <mergeCell ref="E25:H25"/>
    <mergeCell ref="E85:H85"/>
    <mergeCell ref="E109:H10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ELITEDESK2\KFJ</dc:creator>
  <cp:lastModifiedBy>ELITEDESK2\KFJ</cp:lastModifiedBy>
  <dcterms:created xsi:type="dcterms:W3CDTF">2026-04-13T12:47:44Z</dcterms:created>
  <dcterms:modified xsi:type="dcterms:W3CDTF">2026-04-13T12:47:45Z</dcterms:modified>
</cp:coreProperties>
</file>